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168" yWindow="60" windowWidth="19416" windowHeight="10956"/>
  </bookViews>
  <sheets>
    <sheet name="Autocross Points Calculator" sheetId="1" r:id="rId1"/>
    <sheet name="Time Trial Points Calculator" sheetId="2" r:id="rId2"/>
  </sheets>
  <definedNames>
    <definedName name="CheckBoxHP">'Autocross Points Calculator'!$A$17</definedName>
    <definedName name="Z_60620108_5006_47AF_A864_6588ADE90C1B_.wvu.Cols" localSheetId="0" hidden="1">'Autocross Points Calculator'!$K:$K,'Autocross Points Calculator'!$L:$Z</definedName>
    <definedName name="Z_60620108_5006_47AF_A864_6588ADE90C1B_.wvu.Cols" localSheetId="1" hidden="1">'Time Trial Points Calculator'!$J:$J,'Time Trial Points Calculator'!$L:$AA</definedName>
  </definedNames>
  <calcPr calcId="145621" concurrentCalc="0"/>
  <customWorkbookViews>
    <customWorkbookView name="John Justus - Personal View" guid="{60620108-5006-47AF-A864-6588ADE90C1B}" mergeInterval="0" personalView="1" maximized="1" windowWidth="1916" windowHeight="755" activeSheetId="2"/>
  </customWorkbookViews>
</workbook>
</file>

<file path=xl/calcChain.xml><?xml version="1.0" encoding="utf-8"?>
<calcChain xmlns="http://schemas.openxmlformats.org/spreadsheetml/2006/main">
  <c r="B13" i="2" l="1"/>
  <c r="D16" i="2"/>
  <c r="B16" i="2"/>
  <c r="D13" i="2"/>
  <c r="B18" i="2"/>
  <c r="B41" i="2"/>
  <c r="B58" i="2"/>
  <c r="B46" i="2"/>
  <c r="B49" i="2"/>
  <c r="B51" i="2"/>
  <c r="B52" i="2"/>
  <c r="B53" i="2"/>
  <c r="B55" i="2"/>
  <c r="B54" i="2"/>
  <c r="B70" i="2"/>
  <c r="B9" i="2"/>
  <c r="D18" i="2"/>
  <c r="D17" i="1"/>
  <c r="D12" i="1"/>
  <c r="B17" i="1"/>
  <c r="B12" i="1"/>
  <c r="D15" i="1"/>
  <c r="B15" i="1"/>
  <c r="B25" i="1"/>
  <c r="B62" i="1"/>
  <c r="B18" i="1"/>
  <c r="B19" i="1"/>
  <c r="B20" i="1"/>
  <c r="B21" i="1"/>
  <c r="B22" i="1"/>
  <c r="B23" i="1"/>
  <c r="B24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8" i="1"/>
  <c r="B37" i="2"/>
  <c r="B63" i="1"/>
  <c r="B9" i="1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8" i="2"/>
  <c r="B39" i="2"/>
  <c r="B40" i="2"/>
  <c r="B42" i="2"/>
  <c r="B43" i="2"/>
  <c r="B44" i="2"/>
  <c r="B45" i="2"/>
  <c r="B47" i="2"/>
  <c r="B48" i="2"/>
  <c r="B50" i="2"/>
  <c r="B56" i="2"/>
  <c r="B57" i="2"/>
  <c r="B59" i="2"/>
  <c r="B60" i="2"/>
  <c r="B61" i="2"/>
  <c r="B62" i="2"/>
  <c r="B63" i="2"/>
  <c r="B64" i="2"/>
  <c r="B65" i="2"/>
  <c r="B66" i="2"/>
  <c r="B67" i="2"/>
  <c r="B68" i="2"/>
  <c r="B71" i="2"/>
  <c r="B10" i="2"/>
</calcChain>
</file>

<file path=xl/sharedStrings.xml><?xml version="1.0" encoding="utf-8"?>
<sst xmlns="http://schemas.openxmlformats.org/spreadsheetml/2006/main" count="454" uniqueCount="241">
  <si>
    <t>164 (base) &amp; 164L</t>
  </si>
  <si>
    <t>2000 Spider (’82 model on, including mags)</t>
  </si>
  <si>
    <t>2000 Spider (‘75-’81, excluding mags)</t>
  </si>
  <si>
    <t>164 S</t>
  </si>
  <si>
    <t>Class Points</t>
  </si>
  <si>
    <t>2000 Berlina</t>
  </si>
  <si>
    <t>1750 Berlina</t>
  </si>
  <si>
    <t>8C Competizione</t>
  </si>
  <si>
    <t>2600 Saloon</t>
  </si>
  <si>
    <t>1900 C (1951)</t>
  </si>
  <si>
    <t>1900 Saloon (1950)</t>
  </si>
  <si>
    <t>2000 Spider (1958)</t>
  </si>
  <si>
    <t>1600 GTZ-1</t>
  </si>
  <si>
    <t>1600 GTA Stradale (Euro)</t>
  </si>
  <si>
    <t>1600 T .I. Super (Euro)</t>
  </si>
  <si>
    <t>1600 Jr. Zagato (Euro)</t>
  </si>
  <si>
    <t>1600 Giulia Super / Giulia GS4R Zagato</t>
  </si>
  <si>
    <t>1600 Giulia T.I.</t>
  </si>
  <si>
    <t>1300 GTA Stradale (Euro)</t>
  </si>
  <si>
    <t>1300 Sprint Zagato (Euro)</t>
  </si>
  <si>
    <t>1300 Alfa Sud (Euro)</t>
  </si>
  <si>
    <t>1300 Junior Zagato (Euro)</t>
  </si>
  <si>
    <t>1300 Sprint Speciale</t>
  </si>
  <si>
    <t>1300 Giulietta T.I.</t>
  </si>
  <si>
    <t>Model</t>
  </si>
  <si>
    <t>Cam Points</t>
  </si>
  <si>
    <t>Base Points</t>
  </si>
  <si>
    <t>164Q</t>
  </si>
  <si>
    <t>164LS</t>
  </si>
  <si>
    <t>Milano 3.0</t>
  </si>
  <si>
    <t>Milano 2.5</t>
  </si>
  <si>
    <t>2600 Spider</t>
  </si>
  <si>
    <t>2600 Sprint</t>
  </si>
  <si>
    <t>2000 GTV</t>
  </si>
  <si>
    <t>2000 Spider (‘72-’74 model excluding mags)</t>
  </si>
  <si>
    <t>2000 Alfetta GT</t>
  </si>
  <si>
    <t>2000 Alfetta GT ('76 Calif)</t>
  </si>
  <si>
    <t>2000 Alfetta Sedan</t>
  </si>
  <si>
    <t>2000 Alfetta Sedan ('76 Calif)</t>
  </si>
  <si>
    <t>1750 GTV</t>
  </si>
  <si>
    <t>1750 Spider</t>
  </si>
  <si>
    <t>1600 Sprint GT &amp; GTV</t>
  </si>
  <si>
    <t>1600 Spider Duetto (105 chassis)</t>
  </si>
  <si>
    <t>1600 Sprint Speciale</t>
  </si>
  <si>
    <t>1600 Spider Veloce (101 chassis)</t>
  </si>
  <si>
    <t>1600 Sprint</t>
  </si>
  <si>
    <t>1600 Spider (101 chassis)</t>
  </si>
  <si>
    <t>1300 GT Jr.</t>
  </si>
  <si>
    <t>1300 Duetto Jr. (Euro)</t>
  </si>
  <si>
    <t>1300 Sprint Veloce</t>
  </si>
  <si>
    <t>1300 Spider Veloce</t>
  </si>
  <si>
    <t>1300 Sprint</t>
  </si>
  <si>
    <t>1300 Spider</t>
  </si>
  <si>
    <t>MODIFICATIONS</t>
  </si>
  <si>
    <t>Notes</t>
  </si>
  <si>
    <t>Maximum addition for change in induction system is 4 points</t>
  </si>
  <si>
    <t>Hood, door, fender, plastic windows (1 each)</t>
  </si>
  <si>
    <t>1 point per 0.5 inch increase from stock</t>
  </si>
  <si>
    <t>+ 1.0 Inch</t>
  </si>
  <si>
    <t>CC Increase</t>
  </si>
  <si>
    <t>+ 100cc</t>
  </si>
  <si>
    <t>+ 200cc</t>
  </si>
  <si>
    <t>+ 300cc</t>
  </si>
  <si>
    <t>+ 400cc</t>
  </si>
  <si>
    <t>+ 500cc</t>
  </si>
  <si>
    <t>+ 600cc</t>
  </si>
  <si>
    <t>+ 700cc</t>
  </si>
  <si>
    <t>+ 800cc</t>
  </si>
  <si>
    <t>Panel List</t>
  </si>
  <si>
    <t>1 Panel</t>
  </si>
  <si>
    <t>2 Panels</t>
  </si>
  <si>
    <t>3 Panels</t>
  </si>
  <si>
    <t>4 Panels</t>
  </si>
  <si>
    <t>5 Panels</t>
  </si>
  <si>
    <t>6 Panels</t>
  </si>
  <si>
    <t>7 Panels</t>
  </si>
  <si>
    <t>8 Panels</t>
  </si>
  <si>
    <t>Wheel Increments</t>
  </si>
  <si>
    <t>Wheel Diameter Increments</t>
  </si>
  <si>
    <t>+/- 1 Inch</t>
  </si>
  <si>
    <t>+/- 2 Inches</t>
  </si>
  <si>
    <t>+/- 3 Inches</t>
  </si>
  <si>
    <t>+/- 4 Inches</t>
  </si>
  <si>
    <t>+/- 5 Inches</t>
  </si>
  <si>
    <t>+ 0.5 Inches</t>
  </si>
  <si>
    <t>+ 1.5 Inches</t>
  </si>
  <si>
    <t>+ 2.0 Inches</t>
  </si>
  <si>
    <t>+ 2.5 Inches</t>
  </si>
  <si>
    <t>+ 3.0 Inches</t>
  </si>
  <si>
    <t>+ 3.5 Inches</t>
  </si>
  <si>
    <t>+ 4.0 Inches</t>
  </si>
  <si>
    <t>1 per 5 point change (e.g. 70 to 60 series is 2 points, 70 to 50 series is 4 points</t>
  </si>
  <si>
    <t>+/- 5 Series</t>
  </si>
  <si>
    <t>+/- 10 Series</t>
  </si>
  <si>
    <t>+/- 15 Series</t>
  </si>
  <si>
    <t>+/- 20 Series</t>
  </si>
  <si>
    <t>+/- 25 Series</t>
  </si>
  <si>
    <t>+/- 30 Series</t>
  </si>
  <si>
    <t>+/- 35 Series</t>
  </si>
  <si>
    <t>+/- 40 Series</t>
  </si>
  <si>
    <t>Series Change</t>
  </si>
  <si>
    <t>1 point per bumper</t>
  </si>
  <si>
    <t>Bumpers</t>
  </si>
  <si>
    <t>1 Bumper</t>
  </si>
  <si>
    <t>1 point per 50lbs</t>
  </si>
  <si>
    <t>50 lbs</t>
  </si>
  <si>
    <t>100 lbs</t>
  </si>
  <si>
    <t>150 lbs</t>
  </si>
  <si>
    <t>200 lbs</t>
  </si>
  <si>
    <t>250 lbs</t>
  </si>
  <si>
    <t>300 lbs</t>
  </si>
  <si>
    <t>350 lbs</t>
  </si>
  <si>
    <t>400 lbs</t>
  </si>
  <si>
    <t>450 lbs</t>
  </si>
  <si>
    <t>500 lbs</t>
  </si>
  <si>
    <t xml:space="preserve"> =====================================================================================</t>
  </si>
  <si>
    <t>Points 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</si>
  <si>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</si>
  <si>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</si>
  <si>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</si>
  <si>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</si>
  <si>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</si>
  <si>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</si>
  <si>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</si>
  <si>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</si>
  <si>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</si>
  <si>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</si>
  <si>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101-00-03-200-00 (8.6 lift)</t>
  </si>
  <si>
    <t>105-02-03-200-00 (9.1 lift)</t>
  </si>
  <si>
    <t>102-20-03-200-00 (9.6 lift 2000 USA)</t>
  </si>
  <si>
    <t>102-20-03-200-00 (9.6 lift 2000 Variable)</t>
  </si>
  <si>
    <t>105-02-03-200-01 (9.5 lift Normale)</t>
  </si>
  <si>
    <t>105-48-03-200-01 (10.1 lift European)</t>
  </si>
  <si>
    <t>115-01-13-200-32 (11.0 Autodelta Fuel Injection)</t>
  </si>
  <si>
    <t>101-06-03-200-01 (9.0 lift Veloce)</t>
  </si>
  <si>
    <t>101-21-03-200-00 (9.5 lift Veloce)</t>
  </si>
  <si>
    <t>101-21-03-200-01 (10.0 lift Racing)</t>
  </si>
  <si>
    <t>105-32-03-200-99 (10.6 lift Racing)</t>
  </si>
  <si>
    <t>Unknown Alfa (11.0 lift Racing)</t>
  </si>
  <si>
    <t>Camshafts (difference between stock and installed cam is added to point total)</t>
  </si>
  <si>
    <t>Cam Mod Points</t>
  </si>
  <si>
    <t xml:space="preserve"> Mod Points</t>
  </si>
  <si>
    <t>Stock Cam Points</t>
  </si>
  <si>
    <t>-</t>
  </si>
  <si>
    <t>AUTOCROSS CLASSIFICATION</t>
  </si>
  <si>
    <t>(If you are not driving an Alfa Romeo you don't need to fill this out, you are in class N or M)</t>
  </si>
  <si>
    <t>Autocross Class</t>
  </si>
  <si>
    <t>Plus aspect ratio change</t>
  </si>
  <si>
    <t>Time Trial CLASSIFICATION</t>
  </si>
  <si>
    <t>Maximum addition for change in induction system is 7 points</t>
  </si>
  <si>
    <t>2 points per end</t>
  </si>
  <si>
    <t>2 points each</t>
  </si>
  <si>
    <t>1 Device</t>
  </si>
  <si>
    <t>2 Devices</t>
  </si>
  <si>
    <t>3 Devices</t>
  </si>
  <si>
    <t>4 Devices</t>
  </si>
  <si>
    <t>5 Devices</t>
  </si>
  <si>
    <t>Racing driver's seat is free</t>
  </si>
  <si>
    <t xml:space="preserve"> </t>
  </si>
  <si>
    <t xml:space="preserve">       A  221 or greater      D  184 - 196        G  150 - 160        J  129 or less</t>
  </si>
  <si>
    <t xml:space="preserve">       B  209 - 220               E  171 - 183        H  140 - 149        N  Non-Alfa Stock</t>
  </si>
  <si>
    <t xml:space="preserve">       C  197 - 208               F  161 - 170         I  130 - 139        M  Non-Alfa Modified</t>
  </si>
  <si>
    <t>Time Trials Class</t>
  </si>
  <si>
    <t xml:space="preserve">       C  201 - 225                G  150 - 160           X   Formula or S/R under 1300cc</t>
  </si>
  <si>
    <t xml:space="preserve">       A  246 or greater        E  171 - 185           I  130 - 139               N  Non-Alfa Stock</t>
  </si>
  <si>
    <t xml:space="preserve">     Class Points</t>
  </si>
  <si>
    <t>GTV6 2.5-Calloway Twin Turbo</t>
  </si>
  <si>
    <t>9 Panels</t>
  </si>
  <si>
    <t>+ 4.5 Inches</t>
  </si>
  <si>
    <t>+ 900cc</t>
  </si>
  <si>
    <t>2 Bumpers</t>
  </si>
  <si>
    <t>+/- 45 Series</t>
  </si>
  <si>
    <t>GTV6-2.5</t>
  </si>
  <si>
    <t>10 Panels</t>
  </si>
  <si>
    <t>+ 5.0 Inches</t>
  </si>
  <si>
    <t>+ 1000cc</t>
  </si>
  <si>
    <t>+/- 50 Series</t>
  </si>
  <si>
    <t>GTV6-2.5 (3.42 diff, ’82 &amp; ’83)</t>
  </si>
  <si>
    <t>2600 Montreal (Euro)</t>
  </si>
  <si>
    <t>Lightening</t>
  </si>
  <si>
    <t>1 End</t>
  </si>
  <si>
    <t>2 Ends</t>
  </si>
  <si>
    <t>Aerodynamic Devices</t>
  </si>
  <si>
    <t xml:space="preserve">       B  226 - 245                F  161 - 170           J  129 or less       </t>
  </si>
  <si>
    <t xml:space="preserve">       D  186 - 200                H  140 - 149           Z    Formula or S/R over 1300cc                    </t>
  </si>
  <si>
    <t>Until classified, use this for late European Twin Spark 2000 Head</t>
  </si>
  <si>
    <t>The maximum points for any change in tire fitment will be 12</t>
  </si>
  <si>
    <t>1 per 5 point change (e.g. 70 to 60 series is 2 points, 70 to 50 series is 4 points)</t>
  </si>
  <si>
    <t>The maximum points for any change in tire fitment will be 16</t>
  </si>
  <si>
    <t>4C</t>
  </si>
  <si>
    <t>Model's Basic Points</t>
  </si>
  <si>
    <t>Select your Alfa model, select your installed cams, and then check all the other modifications you have made to your Alfa to find your Points and Class.</t>
  </si>
  <si>
    <t>Giulia Quadrifoglio</t>
  </si>
  <si>
    <t>Giulia</t>
  </si>
  <si>
    <t>Giulia Ti - Performance  Pkg</t>
  </si>
  <si>
    <t>(If you are not driving an Alfa Romeo you don't need to fill this out, you are in class N)</t>
  </si>
  <si>
    <t>Select Alfa Romeo model from list using drop down at right       &gt;&gt;&gt;</t>
  </si>
  <si>
    <t xml:space="preserve">Maintained by John Justus.  </t>
  </si>
  <si>
    <t xml:space="preserve">Created by Kevin Redden.  </t>
  </si>
  <si>
    <t>Stock cams shown, use drop down to get non-stock mod points          &gt;&gt;&gt;</t>
  </si>
  <si>
    <t>Mod Qty</t>
  </si>
  <si>
    <t>Mod Selected</t>
  </si>
  <si>
    <t>Class Letter</t>
  </si>
  <si>
    <t>Stelvio Quadrifoglio</t>
  </si>
  <si>
    <t>Stelvio</t>
  </si>
  <si>
    <t>1 point per end   (Use this if impact bumpers replaced by Euro bumpers)</t>
  </si>
  <si>
    <t>Camshaft Points</t>
  </si>
  <si>
    <t>Camshafts</t>
  </si>
  <si>
    <t>Mod Points</t>
  </si>
  <si>
    <t>105-02-03-200-01 (9.5 lift Normale), 102-20-03-200-00 (9.6 lift 2000 USA)</t>
  </si>
  <si>
    <t>105-48-03-200-01 (9.5 lift late 1600)</t>
  </si>
  <si>
    <t>105-02-03-200-01 (9.6 lift 2000 USA Variable)</t>
  </si>
  <si>
    <t>Shankle AL 6205, 101-06-03-200-00, 101-21-03-200-00 (lift 9.6)</t>
  </si>
  <si>
    <t>105-48-03-200-01 (10.1 lift European)A</t>
  </si>
  <si>
    <t>Shankle AL 5417/ 5417A, AL 5419/5419A (lift 10.1)</t>
  </si>
  <si>
    <t>101-06-03-200-01 (9.0 lift Veloce), AL 5404 (lift 9.0)</t>
  </si>
  <si>
    <t>115-01-13-200-32 (lift 11.0 Autodelta Fuel Injection)</t>
  </si>
  <si>
    <t xml:space="preserve">Alfa Group 1 IAP Catalog; 100 deg overlap (lift 10.7, 10.9) </t>
  </si>
  <si>
    <t>Shankle AL 5418A, Colombo &amp; Bariani CB 47  (lift 10.7, 10.9)</t>
  </si>
  <si>
    <t xml:space="preserve">101-21-03-200-01, Shankle AL 5442, Shankle AL5408A (lift 11.0) </t>
  </si>
  <si>
    <t xml:space="preserve">Shankle AL5410/Al5410A,  Shankle AL 5406, Kent JK 303 (lift 11.0) </t>
  </si>
  <si>
    <t>Kent ZL-1 (lift 11.7), Colombo &amp; Bariani CB54 (lift 12.0)</t>
  </si>
  <si>
    <t>105-32-03-200-99 (10.6 lift Racing), 101-21-03-200-01 (10.0 lift Racing)</t>
  </si>
  <si>
    <t xml:space="preserve">Profilo 11C3, Colombo &amp; Bariani 11.3A, Alquati A35-1 (lift 10.5 - 10.6) </t>
  </si>
  <si>
    <t xml:space="preserve">Shankle AL 5413, AL 5414 (lift  12.0) </t>
  </si>
  <si>
    <t>Colombo &amp; Bariani CB54 (lift 11.0),  Colombo &amp; Bariani 11.3A (lift 11.3)</t>
  </si>
  <si>
    <t>Kent ZL-1 (lift 12.0), Profilo 11C3 (lift 11.0), Alquati A35-1 (lift 11.0-11.3)</t>
  </si>
  <si>
    <t>Shankle AL 5413, AL 5414 (lift 12.5)</t>
  </si>
  <si>
    <t>V6 - stock GTV6, Milano, 164L (lift 9.1)</t>
  </si>
  <si>
    <t>V6 -164 S (lift 10.1)</t>
  </si>
  <si>
    <t>V6 - Shankle AL 6216 (lift 9.5)</t>
  </si>
  <si>
    <t>V6 - Shankle AL 5402 (lift 10.5)</t>
  </si>
  <si>
    <t>V6 - Shankle AL 5403 (lift 11.5)</t>
  </si>
  <si>
    <t>Twin Spark - stock (lift 11.5/9.8)</t>
  </si>
  <si>
    <t>Twin Spark - C &amp; B ARTS 121.280 S (lift 12.1/9.5)</t>
  </si>
  <si>
    <t>Twin Spark - C &amp; B ARTS 114.294 C (lift 11.4)</t>
  </si>
  <si>
    <t>Twin Spark - C &amp; B ARTS 115.302 C (lift 11.5)</t>
  </si>
  <si>
    <t>2 point per 100cc increase</t>
  </si>
  <si>
    <t>Based on AROC June 2019 Moving Events Code</t>
  </si>
  <si>
    <t>Stock HP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</si>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</sst>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color rgb="FFFF6600"/>
      <name val="Arial"/>
      <family val="2"/>
    </font>
    <font>
      <sz val="24"/>
      <color rgb="FFFF6600"/>
      <name val="Arial"/>
      <family val="2"/>
    </font>
    <font>
      <sz val="12"/>
      <color rgb="FFFF6600"/>
      <name val="Arial"/>
      <family val="2"/>
    </font>
    <font>
      <sz val="10"/>
      <color rgb="FFFF0000"/>
      <name val="Arial"/>
      <family val="2"/>
    </font>
    <font>
      <b/>
      <sz val="16"/>
      <color rgb="FFFF6600"/>
      <name val="Arial"/>
      <family val="2"/>
    </font>
    <font>
      <b/>
      <sz val="12"/>
      <color rgb="FF00B0F0"/>
      <name val="Arial"/>
      <family val="2"/>
    </font>
    <font>
      <b/>
      <sz val="10"/>
      <color rgb="FFC00000"/>
      <name val="Arial"/>
      <family val="2"/>
    </font>
    <font>
      <b/>
      <sz val="10"/>
      <color rgb="FF00B0F0"/>
      <name val="Arial"/>
      <family val="2"/>
    </font>
    <font>
      <b/>
      <sz val="11"/>
      <color rgb="FFC00000"/>
      <name val="Arial"/>
      <family val="2"/>
    </font>
    <font>
      <b/>
      <sz val="11"/>
      <color rgb="FF00B0F0"/>
      <name val="Arial"/>
      <family val="2"/>
    </font>
    <font>
      <b/>
      <sz val="12"/>
      <color rgb="FFFF6600"/>
      <name val="Arial"/>
      <family val="2"/>
    </font>
    <font>
      <b/>
      <sz val="12"/>
      <color rgb="FFFF0000"/>
      <name val="Arial"/>
      <family val="2"/>
    </font>
    <font>
      <b/>
      <sz val="20"/>
      <color rgb="FFFF6600"/>
      <name val="Arial"/>
      <family val="2"/>
    </font>
    <font>
      <sz val="10"/>
      <color rgb="FF000000"/>
      <name val="Geneva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sz val="10"/>
      <color rgb="FFFF0000"/>
      <name val="Arial"/>
      <family val="2"/>
    </font>
    <font>
      <b/>
      <sz val="12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9" tint="-0.24994659260841701"/>
      </right>
      <top style="medium">
        <color rgb="FFC00000"/>
      </top>
      <bottom/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double">
        <color theme="9" tint="-0.24994659260841701"/>
      </right>
      <top/>
      <bottom style="double">
        <color theme="9" tint="-0.2499465926084170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Alignment="1" applyProtection="1">
      <alignment horizontal="center" vertical="center"/>
    </xf>
    <xf numFmtId="0" fontId="5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3" fillId="0" borderId="6" xfId="0" applyFont="1" applyBorder="1" applyAlignment="1" applyProtection="1">
      <alignment horizontal="right"/>
    </xf>
    <xf numFmtId="0" fontId="13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right"/>
    </xf>
    <xf numFmtId="0" fontId="13" fillId="0" borderId="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/>
    </xf>
    <xf numFmtId="0" fontId="1" fillId="2" borderId="0" xfId="0" applyFont="1" applyFill="1" applyProtection="1"/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3" borderId="0" xfId="0" applyFont="1" applyFill="1" applyProtection="1"/>
    <xf numFmtId="0" fontId="1" fillId="3" borderId="0" xfId="0" applyFont="1" applyFill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5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0" fontId="9" fillId="2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3" fillId="2" borderId="0" xfId="0" applyFont="1" applyFill="1" applyProtection="1"/>
    <xf numFmtId="0" fontId="0" fillId="0" borderId="0" xfId="0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6" borderId="0" xfId="0" applyFont="1" applyFill="1" applyProtection="1"/>
    <xf numFmtId="0" fontId="1" fillId="6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5" borderId="0" xfId="0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20" fillId="0" borderId="5" xfId="0" applyFont="1" applyBorder="1" applyProtection="1">
      <protection locked="0"/>
    </xf>
    <xf numFmtId="0" fontId="19" fillId="0" borderId="12" xfId="0" applyFont="1" applyBorder="1" applyAlignment="1" applyProtection="1">
      <alignment horizontal="left"/>
    </xf>
    <xf numFmtId="0" fontId="20" fillId="0" borderId="13" xfId="0" applyFont="1" applyBorder="1" applyProtection="1">
      <protection locked="0"/>
    </xf>
    <xf numFmtId="0" fontId="16" fillId="0" borderId="14" xfId="0" applyFont="1" applyBorder="1" applyAlignment="1" applyProtection="1">
      <alignment wrapText="1"/>
    </xf>
    <xf numFmtId="0" fontId="23" fillId="0" borderId="15" xfId="0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7" borderId="0" xfId="0" applyFont="1" applyFill="1" applyAlignment="1">
      <alignment horizontal="center" vertical="top" wrapText="1"/>
    </xf>
    <xf numFmtId="0" fontId="0" fillId="7" borderId="0" xfId="0" applyFill="1" applyAlignment="1">
      <alignment horizontal="center"/>
    </xf>
    <xf numFmtId="0" fontId="4" fillId="9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/>
    <xf numFmtId="1" fontId="0" fillId="7" borderId="0" xfId="0" applyNumberFormat="1" applyFill="1" applyAlignment="1">
      <alignment horizontal="center"/>
    </xf>
    <xf numFmtId="0" fontId="4" fillId="10" borderId="0" xfId="0" applyFont="1" applyFill="1"/>
    <xf numFmtId="0" fontId="0" fillId="10" borderId="0" xfId="0" applyFill="1" applyAlignment="1">
      <alignment horizontal="center"/>
    </xf>
    <xf numFmtId="0" fontId="0" fillId="10" borderId="0" xfId="0" applyFill="1"/>
    <xf numFmtId="0" fontId="1" fillId="9" borderId="0" xfId="0" applyFont="1" applyFill="1"/>
    <xf numFmtId="0" fontId="1" fillId="5" borderId="0" xfId="0" applyFont="1" applyFill="1"/>
    <xf numFmtId="0" fontId="0" fillId="5" borderId="0" xfId="0" applyFill="1"/>
    <xf numFmtId="49" fontId="0" fillId="11" borderId="0" xfId="0" applyNumberFormat="1" applyFont="1" applyFill="1"/>
    <xf numFmtId="0" fontId="1" fillId="10" borderId="0" xfId="0" applyFont="1" applyFill="1" applyAlignment="1"/>
    <xf numFmtId="0" fontId="1" fillId="10" borderId="0" xfId="0" applyFont="1" applyFill="1" applyAlignment="1">
      <alignment horizontal="center" vertical="top" wrapText="1"/>
    </xf>
    <xf numFmtId="0" fontId="0" fillId="10" borderId="0" xfId="0" applyFont="1" applyFill="1" applyAlignment="1">
      <alignment horizontal="center"/>
    </xf>
    <xf numFmtId="0" fontId="0" fillId="10" borderId="0" xfId="0" applyFont="1" applyFill="1"/>
    <xf numFmtId="0" fontId="1" fillId="12" borderId="0" xfId="0" applyFont="1" applyFill="1" applyAlignment="1">
      <alignment wrapText="1"/>
    </xf>
    <xf numFmtId="0" fontId="0" fillId="12" borderId="0" xfId="0" applyFill="1"/>
    <xf numFmtId="49" fontId="0" fillId="8" borderId="0" xfId="0" applyNumberFormat="1" applyFont="1" applyFill="1"/>
    <xf numFmtId="0" fontId="1" fillId="11" borderId="0" xfId="0" applyFont="1" applyFill="1" applyAlignment="1">
      <alignment wrapText="1"/>
    </xf>
    <xf numFmtId="49" fontId="0" fillId="11" borderId="0" xfId="0" applyNumberFormat="1" applyFill="1"/>
    <xf numFmtId="49" fontId="0" fillId="9" borderId="0" xfId="0" applyNumberFormat="1" applyFill="1"/>
    <xf numFmtId="49" fontId="0" fillId="4" borderId="0" xfId="0" applyNumberFormat="1" applyFont="1" applyFill="1"/>
    <xf numFmtId="49" fontId="0" fillId="4" borderId="0" xfId="0" applyNumberFormat="1" applyFill="1"/>
    <xf numFmtId="49" fontId="0" fillId="13" borderId="0" xfId="0" applyNumberFormat="1" applyFont="1" applyFill="1"/>
    <xf numFmtId="49" fontId="0" fillId="13" borderId="0" xfId="0" applyNumberFormat="1" applyFill="1"/>
    <xf numFmtId="49" fontId="1" fillId="9" borderId="0" xfId="0" applyNumberFormat="1" applyFont="1" applyFill="1"/>
    <xf numFmtId="0" fontId="4" fillId="0" borderId="0" xfId="0" applyFont="1" applyBorder="1" applyAlignment="1" applyProtection="1">
      <alignment horizontal="left" vertical="center"/>
    </xf>
    <xf numFmtId="0" fontId="1" fillId="12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49" fontId="1" fillId="9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13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wrapText="1"/>
    </xf>
    <xf numFmtId="49" fontId="1" fillId="11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vertical="top"/>
    </xf>
    <xf numFmtId="0" fontId="1" fillId="8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9" borderId="0" xfId="0" applyFont="1" applyFill="1" applyAlignment="1">
      <alignment horizontal="center" vertical="top" wrapText="1"/>
    </xf>
    <xf numFmtId="0" fontId="24" fillId="9" borderId="0" xfId="0" applyFont="1" applyFill="1"/>
    <xf numFmtId="0" fontId="24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 wrapText="1"/>
    </xf>
    <xf numFmtId="0" fontId="18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indent="1"/>
    </xf>
    <xf numFmtId="0" fontId="4" fillId="10" borderId="0" xfId="0" applyFont="1" applyFill="1" applyAlignment="1">
      <alignment horizontal="center"/>
    </xf>
    <xf numFmtId="0" fontId="5" fillId="0" borderId="0" xfId="0" applyFont="1" applyAlignment="1" applyProtection="1">
      <alignment horizontal="left" vertical="center" indent="3"/>
    </xf>
    <xf numFmtId="0" fontId="16" fillId="0" borderId="0" xfId="0" applyFont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7" fillId="0" borderId="0" xfId="0" applyFont="1" applyFill="1" applyAlignment="1" applyProtection="1">
      <alignment horizontal="left" vertical="top" wrapText="1"/>
    </xf>
    <xf numFmtId="0" fontId="0" fillId="0" borderId="16" xfId="0" applyBorder="1" applyAlignment="1">
      <alignment horizontal="center"/>
    </xf>
    <xf numFmtId="0" fontId="7" fillId="0" borderId="0" xfId="0" applyFont="1" applyAlignment="1" applyProtection="1">
      <alignment horizontal="left" vertical="center" indent="3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1" fontId="25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wrapText="1"/>
    </xf>
    <xf numFmtId="0" fontId="1" fillId="0" borderId="11" xfId="0" applyFont="1" applyBorder="1" applyAlignment="1" applyProtection="1">
      <alignment wrapText="1"/>
    </xf>
    <xf numFmtId="0" fontId="21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17" xfId="0" applyFont="1" applyBorder="1" applyAlignment="1" applyProtection="1">
      <alignment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9" lockText="1" noThreeD="1"/>
</file>

<file path=xl/ctrlProps/ctrlProp10.xml><?xml version="1.0" encoding="utf-8"?>
<formControlPr xmlns="http://schemas.microsoft.com/office/spreadsheetml/2009/9/main" objectType="CheckBox" fmlaLink="$J$28" lockText="1" noThreeD="1"/>
</file>

<file path=xl/ctrlProps/ctrlProp100.xml><?xml version="1.0" encoding="utf-8"?>
<formControlPr xmlns="http://schemas.microsoft.com/office/spreadsheetml/2009/9/main" objectType="CheckBox" fmlaLink="$J$38" lockText="1" noThreeD="1"/>
</file>

<file path=xl/ctrlProps/ctrlProp101.xml><?xml version="1.0" encoding="utf-8"?>
<formControlPr xmlns="http://schemas.microsoft.com/office/spreadsheetml/2009/9/main" objectType="CheckBox" fmlaLink="$J$40" lockText="1" noThreeD="1"/>
</file>

<file path=xl/ctrlProps/ctrlProp102.xml><?xml version="1.0" encoding="utf-8"?>
<formControlPr xmlns="http://schemas.microsoft.com/office/spreadsheetml/2009/9/main" objectType="CheckBox" fmlaLink="$J$41" lockText="1" noThreeD="1"/>
</file>

<file path=xl/ctrlProps/ctrlProp103.xml><?xml version="1.0" encoding="utf-8"?>
<formControlPr xmlns="http://schemas.microsoft.com/office/spreadsheetml/2009/9/main" objectType="CheckBox" fmlaLink="$J$52" lockText="1" noThreeD="1"/>
</file>

<file path=xl/ctrlProps/ctrlProp104.xml><?xml version="1.0" encoding="utf-8"?>
<formControlPr xmlns="http://schemas.microsoft.com/office/spreadsheetml/2009/9/main" objectType="CheckBox" fmlaLink="$J$62" lockText="1" noThreeD="1"/>
</file>

<file path=xl/ctrlProps/ctrlProp105.xml><?xml version="1.0" encoding="utf-8"?>
<formControlPr xmlns="http://schemas.microsoft.com/office/spreadsheetml/2009/9/main" objectType="Drop" dropLines="83" dropStyle="combo" dx="20" fmlaLink="$K$62" fmlaRange="$W$2:$W$3" val="0"/>
</file>

<file path=xl/ctrlProps/ctrlProp106.xml><?xml version="1.0" encoding="utf-8"?>
<formControlPr xmlns="http://schemas.microsoft.com/office/spreadsheetml/2009/9/main" objectType="CheckBox" fmlaLink="$J$67" lockText="1" noThreeD="1"/>
</file>

<file path=xl/ctrlProps/ctrlProp107.xml><?xml version="1.0" encoding="utf-8"?>
<formControlPr xmlns="http://schemas.microsoft.com/office/spreadsheetml/2009/9/main" objectType="Drop" dropLines="83" dropStyle="combo" dx="20" fmlaLink="$K$67" fmlaRange="$V$2:$V$6" val="0"/>
</file>

<file path=xl/ctrlProps/ctrlProp108.xml><?xml version="1.0" encoding="utf-8"?>
<formControlPr xmlns="http://schemas.microsoft.com/office/spreadsheetml/2009/9/main" objectType="CheckBox" fmlaLink="$J$18" lockText="1" noThreeD="1"/>
</file>

<file path=xl/ctrlProps/ctrlProp11.xml><?xml version="1.0" encoding="utf-8"?>
<formControlPr xmlns="http://schemas.microsoft.com/office/spreadsheetml/2009/9/main" objectType="CheckBox" fmlaLink="$J$29" lockText="1" noThreeD="1"/>
</file>

<file path=xl/ctrlProps/ctrlProp12.xml><?xml version="1.0" encoding="utf-8"?>
<formControlPr xmlns="http://schemas.microsoft.com/office/spreadsheetml/2009/9/main" objectType="CheckBox" fmlaLink="$J$30" lockText="1" noThreeD="1"/>
</file>

<file path=xl/ctrlProps/ctrlProp13.xml><?xml version="1.0" encoding="utf-8"?>
<formControlPr xmlns="http://schemas.microsoft.com/office/spreadsheetml/2009/9/main" objectType="CheckBox" fmlaLink="$J$31" lockText="1" noThreeD="1"/>
</file>

<file path=xl/ctrlProps/ctrlProp14.xml><?xml version="1.0" encoding="utf-8"?>
<formControlPr xmlns="http://schemas.microsoft.com/office/spreadsheetml/2009/9/main" objectType="CheckBox" fmlaLink="$J$32" lockText="1" noThreeD="1"/>
</file>

<file path=xl/ctrlProps/ctrlProp15.xml><?xml version="1.0" encoding="utf-8"?>
<formControlPr xmlns="http://schemas.microsoft.com/office/spreadsheetml/2009/9/main" objectType="CheckBox" fmlaLink="$J$34" lockText="1" noThreeD="1"/>
</file>

<file path=xl/ctrlProps/ctrlProp16.xml><?xml version="1.0" encoding="utf-8"?>
<formControlPr xmlns="http://schemas.microsoft.com/office/spreadsheetml/2009/9/main" objectType="CheckBox" fmlaLink="$J$35" lockText="1" noThreeD="1"/>
</file>

<file path=xl/ctrlProps/ctrlProp17.xml><?xml version="1.0" encoding="utf-8"?>
<formControlPr xmlns="http://schemas.microsoft.com/office/spreadsheetml/2009/9/main" objectType="CheckBox" fmlaLink="$J$36" lockText="1" noThreeD="1"/>
</file>

<file path=xl/ctrlProps/ctrlProp18.xml><?xml version="1.0" encoding="utf-8"?>
<formControlPr xmlns="http://schemas.microsoft.com/office/spreadsheetml/2009/9/main" objectType="CheckBox" fmlaLink="$J$37" lockText="1" noThreeD="1"/>
</file>

<file path=xl/ctrlProps/ctrlProp19.xml><?xml version="1.0" encoding="utf-8"?>
<formControlPr xmlns="http://schemas.microsoft.com/office/spreadsheetml/2009/9/main" objectType="CheckBox" fmlaLink="$J$38" lockText="1" noThreeD="1"/>
</file>

<file path=xl/ctrlProps/ctrlProp2.xml><?xml version="1.0" encoding="utf-8"?>
<formControlPr xmlns="http://schemas.microsoft.com/office/spreadsheetml/2009/9/main" objectType="CheckBox" fmlaLink="$J$20" lockText="1" noThreeD="1"/>
</file>

<file path=xl/ctrlProps/ctrlProp20.xml><?xml version="1.0" encoding="utf-8"?>
<formControlPr xmlns="http://schemas.microsoft.com/office/spreadsheetml/2009/9/main" objectType="CheckBox" fmlaLink="$J$41" lockText="1" noThreeD="1"/>
</file>

<file path=xl/ctrlProps/ctrlProp21.xml><?xml version="1.0" encoding="utf-8"?>
<formControlPr xmlns="http://schemas.microsoft.com/office/spreadsheetml/2009/9/main" objectType="CheckBox" fmlaLink="$J$42" lockText="1" noThreeD="1"/>
</file>

<file path=xl/ctrlProps/ctrlProp22.xml><?xml version="1.0" encoding="utf-8"?>
<formControlPr xmlns="http://schemas.microsoft.com/office/spreadsheetml/2009/9/main" objectType="CheckBox" fmlaLink="$J$43" lockText="1" noThreeD="1"/>
</file>

<file path=xl/ctrlProps/ctrlProp23.xml><?xml version="1.0" encoding="utf-8"?>
<formControlPr xmlns="http://schemas.microsoft.com/office/spreadsheetml/2009/9/main" objectType="CheckBox" fmlaLink="$J$44" lockText="1" noThreeD="1"/>
</file>

<file path=xl/ctrlProps/ctrlProp24.xml><?xml version="1.0" encoding="utf-8"?>
<formControlPr xmlns="http://schemas.microsoft.com/office/spreadsheetml/2009/9/main" objectType="CheckBox" fmlaLink="$J$45" lockText="1" noThreeD="1"/>
</file>

<file path=xl/ctrlProps/ctrlProp25.xml><?xml version="1.0" encoding="utf-8"?>
<formControlPr xmlns="http://schemas.microsoft.com/office/spreadsheetml/2009/9/main" objectType="CheckBox" fmlaLink="$J$46" lockText="1" noThreeD="1"/>
</file>

<file path=xl/ctrlProps/ctrlProp26.xml><?xml version="1.0" encoding="utf-8"?>
<formControlPr xmlns="http://schemas.microsoft.com/office/spreadsheetml/2009/9/main" objectType="CheckBox" fmlaLink="$J$47" lockText="1" noThreeD="1"/>
</file>

<file path=xl/ctrlProps/ctrlProp27.xml><?xml version="1.0" encoding="utf-8"?>
<formControlPr xmlns="http://schemas.microsoft.com/office/spreadsheetml/2009/9/main" objectType="CheckBox" fmlaLink="$J$48" lockText="1" noThreeD="1"/>
</file>

<file path=xl/ctrlProps/ctrlProp28.xml><?xml version="1.0" encoding="utf-8"?>
<formControlPr xmlns="http://schemas.microsoft.com/office/spreadsheetml/2009/9/main" objectType="CheckBox" fmlaLink="$J$49" lockText="1" noThreeD="1"/>
</file>

<file path=xl/ctrlProps/ctrlProp29.xml><?xml version="1.0" encoding="utf-8"?>
<formControlPr xmlns="http://schemas.microsoft.com/office/spreadsheetml/2009/9/main" objectType="CheckBox" fmlaLink="$J$50" lockText="1" noThreeD="1"/>
</file>

<file path=xl/ctrlProps/ctrlProp3.xml><?xml version="1.0" encoding="utf-8"?>
<formControlPr xmlns="http://schemas.microsoft.com/office/spreadsheetml/2009/9/main" objectType="CheckBox" fmlaLink="$J$21" lockText="1" noThreeD="1"/>
</file>

<file path=xl/ctrlProps/ctrlProp30.xml><?xml version="1.0" encoding="utf-8"?>
<formControlPr xmlns="http://schemas.microsoft.com/office/spreadsheetml/2009/9/main" objectType="CheckBox" fmlaLink="$J$51" lockText="1" noThreeD="1"/>
</file>

<file path=xl/ctrlProps/ctrlProp31.xml><?xml version="1.0" encoding="utf-8"?>
<formControlPr xmlns="http://schemas.microsoft.com/office/spreadsheetml/2009/9/main" objectType="CheckBox" fmlaLink="$J$52" lockText="1" noThreeD="1"/>
</file>

<file path=xl/ctrlProps/ctrlProp32.xml><?xml version="1.0" encoding="utf-8"?>
<formControlPr xmlns="http://schemas.microsoft.com/office/spreadsheetml/2009/9/main" objectType="CheckBox" fmlaLink="$J$53" lockText="1" noThreeD="1"/>
</file>

<file path=xl/ctrlProps/ctrlProp33.xml><?xml version="1.0" encoding="utf-8"?>
<formControlPr xmlns="http://schemas.microsoft.com/office/spreadsheetml/2009/9/main" objectType="CheckBox" fmlaLink="$J$54" lockText="1" noThreeD="1"/>
</file>

<file path=xl/ctrlProps/ctrlProp34.xml><?xml version="1.0" encoding="utf-8"?>
<formControlPr xmlns="http://schemas.microsoft.com/office/spreadsheetml/2009/9/main" objectType="CheckBox" fmlaLink="$J$56" lockText="1" noThreeD="1"/>
</file>

<file path=xl/ctrlProps/ctrlProp35.xml><?xml version="1.0" encoding="utf-8"?>
<formControlPr xmlns="http://schemas.microsoft.com/office/spreadsheetml/2009/9/main" objectType="CheckBox" fmlaLink="$J$57" lockText="1" noThreeD="1"/>
</file>

<file path=xl/ctrlProps/ctrlProp36.xml><?xml version="1.0" encoding="utf-8"?>
<formControlPr xmlns="http://schemas.microsoft.com/office/spreadsheetml/2009/9/main" objectType="CheckBox" fmlaLink="$J$58" lockText="1" noThreeD="1"/>
</file>

<file path=xl/ctrlProps/ctrlProp37.xml><?xml version="1.0" encoding="utf-8"?>
<formControlPr xmlns="http://schemas.microsoft.com/office/spreadsheetml/2009/9/main" objectType="Drop" dropLines="83" dropStyle="combo" dx="20" fmlaLink="$K$58" fmlaRange="$T$2:$T$11" val="0"/>
</file>

<file path=xl/ctrlProps/ctrlProp38.xml><?xml version="1.0" encoding="utf-8"?>
<formControlPr xmlns="http://schemas.microsoft.com/office/spreadsheetml/2009/9/main" objectType="CheckBox" fmlaLink="$J$39" lockText="1" noThreeD="1"/>
</file>

<file path=xl/ctrlProps/ctrlProp39.xml><?xml version="1.0" encoding="utf-8"?>
<formControlPr xmlns="http://schemas.microsoft.com/office/spreadsheetml/2009/9/main" objectType="Drop" dropLines="83" dropStyle="combo" dx="20" fmlaLink="$K$39" fmlaRange="$W$2:$W$11" val="0"/>
</file>

<file path=xl/ctrlProps/ctrlProp4.xml><?xml version="1.0" encoding="utf-8"?>
<formControlPr xmlns="http://schemas.microsoft.com/office/spreadsheetml/2009/9/main" objectType="CheckBox" fmlaLink="$J$22" lockText="1" noThreeD="1"/>
</file>

<file path=xl/ctrlProps/ctrlProp40.xml><?xml version="1.0" encoding="utf-8"?>
<formControlPr xmlns="http://schemas.microsoft.com/office/spreadsheetml/2009/9/main" objectType="CheckBox" fmlaLink="$J$33" lockText="1" noThreeD="1"/>
</file>

<file path=xl/ctrlProps/ctrlProp41.xml><?xml version="1.0" encoding="utf-8"?>
<formControlPr xmlns="http://schemas.microsoft.com/office/spreadsheetml/2009/9/main" objectType="Drop" dropLines="83" dropStyle="combo" dx="20" fmlaLink="$K$33" fmlaRange="$X$2:$X$11" val="0"/>
</file>

<file path=xl/ctrlProps/ctrlProp42.xml><?xml version="1.0" encoding="utf-8"?>
<formControlPr xmlns="http://schemas.microsoft.com/office/spreadsheetml/2009/9/main" objectType="CheckBox" fmlaLink="$J$40" lockText="1" noThreeD="1"/>
</file>

<file path=xl/ctrlProps/ctrlProp43.xml><?xml version="1.0" encoding="utf-8"?>
<formControlPr xmlns="http://schemas.microsoft.com/office/spreadsheetml/2009/9/main" objectType="Drop" dropLines="83" dropStyle="combo" dx="20" fmlaLink="$K$40" fmlaRange="$Z$2:$Z$11" val="0"/>
</file>

<file path=xl/ctrlProps/ctrlProp44.xml><?xml version="1.0" encoding="utf-8"?>
<formControlPr xmlns="http://schemas.microsoft.com/office/spreadsheetml/2009/9/main" objectType="CheckBox" fmlaLink="$J$55" lockText="1" noThreeD="1"/>
</file>

<file path=xl/ctrlProps/ctrlProp45.xml><?xml version="1.0" encoding="utf-8"?>
<formControlPr xmlns="http://schemas.microsoft.com/office/spreadsheetml/2009/9/main" objectType="Drop" dropLines="83" dropStyle="combo" dx="20" fmlaLink="$K$55" fmlaRange="$V$2:$V$3" val="0"/>
</file>

<file path=xl/ctrlProps/ctrlProp46.xml><?xml version="1.0" encoding="utf-8"?>
<formControlPr xmlns="http://schemas.microsoft.com/office/spreadsheetml/2009/9/main" objectType="CheckBox" fmlaLink="$J$59" lockText="1" noThreeD="1"/>
</file>

<file path=xl/ctrlProps/ctrlProp47.xml><?xml version="1.0" encoding="utf-8"?>
<formControlPr xmlns="http://schemas.microsoft.com/office/spreadsheetml/2009/9/main" objectType="Drop" dropLines="83" dropStyle="combo" dx="20" fmlaLink="$K$59" fmlaRange="$U$2:$U$11" val="0"/>
</file>

<file path=xl/ctrlProps/ctrlProp48.xml><?xml version="1.0" encoding="utf-8"?>
<formControlPr xmlns="http://schemas.microsoft.com/office/spreadsheetml/2009/9/main" objectType="CheckBox" fmlaLink="$J$60" lockText="1" noThreeD="1"/>
</file>

<file path=xl/ctrlProps/ctrlProp49.xml><?xml version="1.0" encoding="utf-8"?>
<formControlPr xmlns="http://schemas.microsoft.com/office/spreadsheetml/2009/9/main" objectType="CheckBox" fmlaLink="$J$18" lockText="1" noThreeD="1"/>
</file>

<file path=xl/ctrlProps/ctrlProp5.xml><?xml version="1.0" encoding="utf-8"?>
<formControlPr xmlns="http://schemas.microsoft.com/office/spreadsheetml/2009/9/main" objectType="CheckBox" fmlaLink="$J$23" lockText="1" noThreeD="1"/>
</file>

<file path=xl/ctrlProps/ctrlProp50.xml><?xml version="1.0" encoding="utf-8"?>
<formControlPr xmlns="http://schemas.microsoft.com/office/spreadsheetml/2009/9/main" objectType="CheckBox" fmlaLink="$J$17" lockText="1" noThreeD="1"/>
</file>

<file path=xl/ctrlProps/ctrlProp51.xml><?xml version="1.0" encoding="utf-8"?>
<formControlPr xmlns="http://schemas.microsoft.com/office/spreadsheetml/2009/9/main" objectType="CheckBox" fmlaLink="$J$19" lockText="1" noThreeD="1"/>
</file>

<file path=xl/ctrlProps/ctrlProp52.xml><?xml version="1.0" encoding="utf-8"?>
<formControlPr xmlns="http://schemas.microsoft.com/office/spreadsheetml/2009/9/main" objectType="CheckBox" fmlaLink="$J$20" lockText="1" noThreeD="1"/>
</file>

<file path=xl/ctrlProps/ctrlProp53.xml><?xml version="1.0" encoding="utf-8"?>
<formControlPr xmlns="http://schemas.microsoft.com/office/spreadsheetml/2009/9/main" objectType="CheckBox" fmlaLink="$J$22" lockText="1" noThreeD="1"/>
</file>

<file path=xl/ctrlProps/ctrlProp54.xml><?xml version="1.0" encoding="utf-8"?>
<formControlPr xmlns="http://schemas.microsoft.com/office/spreadsheetml/2009/9/main" objectType="CheckBox" fmlaLink="$J$23" lockText="1" noThreeD="1"/>
</file>

<file path=xl/ctrlProps/ctrlProp55.xml><?xml version="1.0" encoding="utf-8"?>
<formControlPr xmlns="http://schemas.microsoft.com/office/spreadsheetml/2009/9/main" objectType="CheckBox" fmlaLink="$J$24" lockText="1" noThreeD="1"/>
</file>

<file path=xl/ctrlProps/ctrlProp56.xml><?xml version="1.0" encoding="utf-8"?>
<formControlPr xmlns="http://schemas.microsoft.com/office/spreadsheetml/2009/9/main" objectType="CheckBox" fmlaLink="$J$25" lockText="1" noThreeD="1"/>
</file>

<file path=xl/ctrlProps/ctrlProp57.xml><?xml version="1.0" encoding="utf-8"?>
<formControlPr xmlns="http://schemas.microsoft.com/office/spreadsheetml/2009/9/main" objectType="CheckBox" fmlaLink="$J$27" lockText="1" noThreeD="1"/>
</file>

<file path=xl/ctrlProps/ctrlProp58.xml><?xml version="1.0" encoding="utf-8"?>
<formControlPr xmlns="http://schemas.microsoft.com/office/spreadsheetml/2009/9/main" objectType="CheckBox" fmlaLink="$J$28" lockText="1" noThreeD="1"/>
</file>

<file path=xl/ctrlProps/ctrlProp59.xml><?xml version="1.0" encoding="utf-8"?>
<formControlPr xmlns="http://schemas.microsoft.com/office/spreadsheetml/2009/9/main" objectType="CheckBox" fmlaLink="$J$30" lockText="1" noThreeD="1"/>
</file>

<file path=xl/ctrlProps/ctrlProp6.xml><?xml version="1.0" encoding="utf-8"?>
<formControlPr xmlns="http://schemas.microsoft.com/office/spreadsheetml/2009/9/main" objectType="CheckBox" fmlaLink="$J$24" lockText="1" noThreeD="1"/>
</file>

<file path=xl/ctrlProps/ctrlProp60.xml><?xml version="1.0" encoding="utf-8"?>
<formControlPr xmlns="http://schemas.microsoft.com/office/spreadsheetml/2009/9/main" objectType="CheckBox" fmlaLink="$J$31" lockText="1" noThreeD="1"/>
</file>

<file path=xl/ctrlProps/ctrlProp61.xml><?xml version="1.0" encoding="utf-8"?>
<formControlPr xmlns="http://schemas.microsoft.com/office/spreadsheetml/2009/9/main" objectType="CheckBox" fmlaLink="$J$32" lockText="1" noThreeD="1"/>
</file>

<file path=xl/ctrlProps/ctrlProp62.xml><?xml version="1.0" encoding="utf-8"?>
<formControlPr xmlns="http://schemas.microsoft.com/office/spreadsheetml/2009/9/main" objectType="CheckBox" fmlaLink="$J$33" lockText="1" noThreeD="1"/>
</file>

<file path=xl/ctrlProps/ctrlProp63.xml><?xml version="1.0" encoding="utf-8"?>
<formControlPr xmlns="http://schemas.microsoft.com/office/spreadsheetml/2009/9/main" objectType="CheckBox" fmlaLink="$J$34" lockText="1" noThreeD="1"/>
</file>

<file path=xl/ctrlProps/ctrlProp64.xml><?xml version="1.0" encoding="utf-8"?>
<formControlPr xmlns="http://schemas.microsoft.com/office/spreadsheetml/2009/9/main" objectType="CheckBox" fmlaLink="$J$35" lockText="1" noThreeD="1"/>
</file>

<file path=xl/ctrlProps/ctrlProp65.xml><?xml version="1.0" encoding="utf-8"?>
<formControlPr xmlns="http://schemas.microsoft.com/office/spreadsheetml/2009/9/main" objectType="CheckBox" fmlaLink="$J$36" lockText="1" noThreeD="1"/>
</file>

<file path=xl/ctrlProps/ctrlProp66.xml><?xml version="1.0" encoding="utf-8"?>
<formControlPr xmlns="http://schemas.microsoft.com/office/spreadsheetml/2009/9/main" objectType="CheckBox" fmlaLink="$J$39" lockText="1" noThreeD="1"/>
</file>

<file path=xl/ctrlProps/ctrlProp67.xml><?xml version="1.0" encoding="utf-8"?>
<formControlPr xmlns="http://schemas.microsoft.com/office/spreadsheetml/2009/9/main" objectType="CheckBox" fmlaLink="$J$42" lockText="1" noThreeD="1"/>
</file>

<file path=xl/ctrlProps/ctrlProp68.xml><?xml version="1.0" encoding="utf-8"?>
<formControlPr xmlns="http://schemas.microsoft.com/office/spreadsheetml/2009/9/main" objectType="CheckBox" fmlaLink="$J$43" lockText="1" noThreeD="1"/>
</file>

<file path=xl/ctrlProps/ctrlProp69.xml><?xml version="1.0" encoding="utf-8"?>
<formControlPr xmlns="http://schemas.microsoft.com/office/spreadsheetml/2009/9/main" objectType="CheckBox" fmlaLink="$J$44" lockText="1" noThreeD="1"/>
</file>

<file path=xl/ctrlProps/ctrlProp7.xml><?xml version="1.0" encoding="utf-8"?>
<formControlPr xmlns="http://schemas.microsoft.com/office/spreadsheetml/2009/9/main" objectType="CheckBox" fmlaLink="$J$25" lockText="1" noThreeD="1"/>
</file>

<file path=xl/ctrlProps/ctrlProp70.xml><?xml version="1.0" encoding="utf-8"?>
<formControlPr xmlns="http://schemas.microsoft.com/office/spreadsheetml/2009/9/main" objectType="CheckBox" fmlaLink="$J$45" lockText="1" noThreeD="1"/>
</file>

<file path=xl/ctrlProps/ctrlProp71.xml><?xml version="1.0" encoding="utf-8"?>
<formControlPr xmlns="http://schemas.microsoft.com/office/spreadsheetml/2009/9/main" objectType="CheckBox" fmlaLink="$J$48" lockText="1" noThreeD="1"/>
</file>

<file path=xl/ctrlProps/ctrlProp72.xml><?xml version="1.0" encoding="utf-8"?>
<formControlPr xmlns="http://schemas.microsoft.com/office/spreadsheetml/2009/9/main" objectType="CheckBox" fmlaLink="$J$49" lockText="1" noThreeD="1"/>
</file>

<file path=xl/ctrlProps/ctrlProp73.xml><?xml version="1.0" encoding="utf-8"?>
<formControlPr xmlns="http://schemas.microsoft.com/office/spreadsheetml/2009/9/main" objectType="CheckBox" fmlaLink="$J$50" lockText="1" noThreeD="1"/>
</file>

<file path=xl/ctrlProps/ctrlProp74.xml><?xml version="1.0" encoding="utf-8"?>
<formControlPr xmlns="http://schemas.microsoft.com/office/spreadsheetml/2009/9/main" objectType="CheckBox" fmlaLink="$J$51" lockText="1" noThreeD="1"/>
</file>

<file path=xl/ctrlProps/ctrlProp75.xml><?xml version="1.0" encoding="utf-8"?>
<formControlPr xmlns="http://schemas.microsoft.com/office/spreadsheetml/2009/9/main" objectType="CheckBox" fmlaLink="$J$53" lockText="1" noThreeD="1"/>
</file>

<file path=xl/ctrlProps/ctrlProp76.xml><?xml version="1.0" encoding="utf-8"?>
<formControlPr xmlns="http://schemas.microsoft.com/office/spreadsheetml/2009/9/main" objectType="CheckBox" fmlaLink="$J$54" lockText="1" noThreeD="1"/>
</file>

<file path=xl/ctrlProps/ctrlProp77.xml><?xml version="1.0" encoding="utf-8"?>
<formControlPr xmlns="http://schemas.microsoft.com/office/spreadsheetml/2009/9/main" objectType="CheckBox" fmlaLink="$J$55" lockText="1" noThreeD="1"/>
</file>

<file path=xl/ctrlProps/ctrlProp78.xml><?xml version="1.0" encoding="utf-8"?>
<formControlPr xmlns="http://schemas.microsoft.com/office/spreadsheetml/2009/9/main" objectType="CheckBox" fmlaLink="$J$56" lockText="1" noThreeD="1"/>
</file>

<file path=xl/ctrlProps/ctrlProp79.xml><?xml version="1.0" encoding="utf-8"?>
<formControlPr xmlns="http://schemas.microsoft.com/office/spreadsheetml/2009/9/main" objectType="CheckBox" fmlaLink="$J$57" lockText="1" noThreeD="1"/>
</file>

<file path=xl/ctrlProps/ctrlProp8.xml><?xml version="1.0" encoding="utf-8"?>
<formControlPr xmlns="http://schemas.microsoft.com/office/spreadsheetml/2009/9/main" objectType="CheckBox" fmlaLink="$J$26" lockText="1" noThreeD="1"/>
</file>

<file path=xl/ctrlProps/ctrlProp80.xml><?xml version="1.0" encoding="utf-8"?>
<formControlPr xmlns="http://schemas.microsoft.com/office/spreadsheetml/2009/9/main" objectType="CheckBox" fmlaLink="$J$58" lockText="1" noThreeD="1"/>
</file>

<file path=xl/ctrlProps/ctrlProp81.xml><?xml version="1.0" encoding="utf-8"?>
<formControlPr xmlns="http://schemas.microsoft.com/office/spreadsheetml/2009/9/main" objectType="CheckBox" fmlaLink="$J$59" lockText="1" noThreeD="1"/>
</file>

<file path=xl/ctrlProps/ctrlProp82.xml><?xml version="1.0" encoding="utf-8"?>
<formControlPr xmlns="http://schemas.microsoft.com/office/spreadsheetml/2009/9/main" objectType="CheckBox" fmlaLink="$J$60" lockText="1" noThreeD="1"/>
</file>

<file path=xl/ctrlProps/ctrlProp83.xml><?xml version="1.0" encoding="utf-8"?>
<formControlPr xmlns="http://schemas.microsoft.com/office/spreadsheetml/2009/9/main" objectType="CheckBox" fmlaLink="$J$61" lockText="1" noThreeD="1"/>
</file>

<file path=xl/ctrlProps/ctrlProp84.xml><?xml version="1.0" encoding="utf-8"?>
<formControlPr xmlns="http://schemas.microsoft.com/office/spreadsheetml/2009/9/main" objectType="CheckBox" fmlaLink="$J$64" lockText="1" noThreeD="1"/>
</file>

<file path=xl/ctrlProps/ctrlProp85.xml><?xml version="1.0" encoding="utf-8"?>
<formControlPr xmlns="http://schemas.microsoft.com/office/spreadsheetml/2009/9/main" objectType="CheckBox" fmlaLink="$J$65" lockText="1" noThreeD="1"/>
</file>

<file path=xl/ctrlProps/ctrlProp86.xml><?xml version="1.0" encoding="utf-8"?>
<formControlPr xmlns="http://schemas.microsoft.com/office/spreadsheetml/2009/9/main" objectType="CheckBox" fmlaLink="$J$66" lockText="1" noThreeD="1"/>
</file>

<file path=xl/ctrlProps/ctrlProp87.xml><?xml version="1.0" encoding="utf-8"?>
<formControlPr xmlns="http://schemas.microsoft.com/office/spreadsheetml/2009/9/main" objectType="Drop" dropLines="83" dropStyle="combo" dx="20" fmlaLink="$K$66" fmlaRange="$T$2:$T$11" val="0"/>
</file>

<file path=xl/ctrlProps/ctrlProp88.xml><?xml version="1.0" encoding="utf-8"?>
<formControlPr xmlns="http://schemas.microsoft.com/office/spreadsheetml/2009/9/main" objectType="CheckBox" fmlaLink="$J$46" lockText="1" noThreeD="1"/>
</file>

<file path=xl/ctrlProps/ctrlProp89.xml><?xml version="1.0" encoding="utf-8"?>
<formControlPr xmlns="http://schemas.microsoft.com/office/spreadsheetml/2009/9/main" objectType="Drop" dropLines="83" dropStyle="combo" dx="20" fmlaLink="$K$46" fmlaRange="$X$2:$X$11" val="0"/>
</file>

<file path=xl/ctrlProps/ctrlProp9.xml><?xml version="1.0" encoding="utf-8"?>
<formControlPr xmlns="http://schemas.microsoft.com/office/spreadsheetml/2009/9/main" objectType="CheckBox" fmlaLink="$J$27" lockText="1" noThreeD="1"/>
</file>

<file path=xl/ctrlProps/ctrlProp90.xml><?xml version="1.0" encoding="utf-8"?>
<formControlPr xmlns="http://schemas.microsoft.com/office/spreadsheetml/2009/9/main" objectType="CheckBox" fmlaLink="$J$37" lockText="1" noThreeD="1"/>
</file>

<file path=xl/ctrlProps/ctrlProp91.xml><?xml version="1.0" encoding="utf-8"?>
<formControlPr xmlns="http://schemas.microsoft.com/office/spreadsheetml/2009/9/main" objectType="Drop" dropLines="83" dropStyle="combo" dx="20" fmlaLink="$K$37" fmlaRange="$Y$2:$Y$11" val="0"/>
</file>

<file path=xl/ctrlProps/ctrlProp92.xml><?xml version="1.0" encoding="utf-8"?>
<formControlPr xmlns="http://schemas.microsoft.com/office/spreadsheetml/2009/9/main" objectType="CheckBox" fmlaLink="$J$47" lockText="1" noThreeD="1"/>
</file>

<file path=xl/ctrlProps/ctrlProp93.xml><?xml version="1.0" encoding="utf-8"?>
<formControlPr xmlns="http://schemas.microsoft.com/office/spreadsheetml/2009/9/main" objectType="Drop" dropLines="83" dropStyle="combo" dx="20" fmlaLink="$K$47" fmlaRange="$AA$2:$AA$11" val="0"/>
</file>

<file path=xl/ctrlProps/ctrlProp94.xml><?xml version="1.0" encoding="utf-8"?>
<formControlPr xmlns="http://schemas.microsoft.com/office/spreadsheetml/2009/9/main" objectType="CheckBox" fmlaLink="$J$63" lockText="1" noThreeD="1"/>
</file>

<file path=xl/ctrlProps/ctrlProp95.xml><?xml version="1.0" encoding="utf-8"?>
<formControlPr xmlns="http://schemas.microsoft.com/office/spreadsheetml/2009/9/main" objectType="Drop" dropLines="83" dropStyle="combo" dx="20" fmlaLink="$K$63" fmlaRange="$W$2:$W$3" val="0"/>
</file>

<file path=xl/ctrlProps/ctrlProp96.xml><?xml version="1.0" encoding="utf-8"?>
<formControlPr xmlns="http://schemas.microsoft.com/office/spreadsheetml/2009/9/main" objectType="CheckBox" fmlaLink="$J$68" lockText="1" noThreeD="1"/>
</file>

<file path=xl/ctrlProps/ctrlProp97.xml><?xml version="1.0" encoding="utf-8"?>
<formControlPr xmlns="http://schemas.microsoft.com/office/spreadsheetml/2009/9/main" objectType="CheckBox" fmlaLink="$J$21" lockText="1" noThreeD="1"/>
</file>

<file path=xl/ctrlProps/ctrlProp98.xml><?xml version="1.0" encoding="utf-8"?>
<formControlPr xmlns="http://schemas.microsoft.com/office/spreadsheetml/2009/9/main" objectType="CheckBox" fmlaLink="$J$26" lockText="1" noThreeD="1"/>
</file>

<file path=xl/ctrlProps/ctrlProp99.xml><?xml version="1.0" encoding="utf-8"?>
<formControlPr xmlns="http://schemas.microsoft.com/office/spreadsheetml/2009/9/main" objectType="CheckBox" fmlaLink="$J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18</xdr:row>
          <xdr:rowOff>7620</xdr:rowOff>
        </xdr:from>
        <xdr:to>
          <xdr:col>0</xdr:col>
          <xdr:colOff>3489960</xdr:colOff>
          <xdr:row>18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Dual twin chokin lieu of Spica Fuel Injection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18</xdr:row>
          <xdr:rowOff>228600</xdr:rowOff>
        </xdr:from>
        <xdr:to>
          <xdr:col>0</xdr:col>
          <xdr:colOff>3444240</xdr:colOff>
          <xdr:row>19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Modifd Spica Fuel Injection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20</xdr:row>
          <xdr:rowOff>0</xdr:rowOff>
        </xdr:from>
        <xdr:to>
          <xdr:col>0</xdr:col>
          <xdr:colOff>3520440</xdr:colOff>
          <xdr:row>20</xdr:row>
          <xdr:rowOff>220980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or Substituted EFI Air Flow Meter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21</xdr:row>
          <xdr:rowOff>0</xdr:rowOff>
        </xdr:from>
        <xdr:to>
          <xdr:col>0</xdr:col>
          <xdr:colOff>3566160</xdr:colOff>
          <xdr:row>21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or Substituted EFI Computer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22</xdr:row>
          <xdr:rowOff>7620</xdr:rowOff>
        </xdr:from>
        <xdr:to>
          <xdr:col>0</xdr:col>
          <xdr:colOff>3390900</xdr:colOff>
          <xdr:row>22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Aftermarket Programmable Fuel Injection Systems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23</xdr:row>
          <xdr:rowOff>7620</xdr:rowOff>
        </xdr:from>
        <xdr:to>
          <xdr:col>0</xdr:col>
          <xdr:colOff>3413760</xdr:colOff>
          <xdr:row>23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Head milled more than .025 inch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24</xdr:row>
          <xdr:rowOff>7620</xdr:rowOff>
        </xdr:from>
        <xdr:to>
          <xdr:col>0</xdr:col>
          <xdr:colOff>3451860</xdr:colOff>
          <xdr:row>24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Head air passages ported and/or polished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25</xdr:row>
          <xdr:rowOff>7620</xdr:rowOff>
        </xdr:from>
        <xdr:to>
          <xdr:col>0</xdr:col>
          <xdr:colOff>1607820</xdr:colOff>
          <xdr:row>25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Oversize valves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25</xdr:row>
          <xdr:rowOff>228600</xdr:rowOff>
        </xdr:from>
        <xdr:to>
          <xdr:col>0</xdr:col>
          <xdr:colOff>2324100</xdr:colOff>
          <xdr:row>27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Twin-plug 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27</xdr:row>
          <xdr:rowOff>7620</xdr:rowOff>
        </xdr:from>
        <xdr:to>
          <xdr:col>0</xdr:col>
          <xdr:colOff>3489960</xdr:colOff>
          <xdr:row>27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60 degree valve angle 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28</xdr:row>
          <xdr:rowOff>0</xdr:rowOff>
        </xdr:from>
        <xdr:to>
          <xdr:col>0</xdr:col>
          <xdr:colOff>2659380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4 valve 60 degree 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29</xdr:row>
          <xdr:rowOff>0</xdr:rowOff>
        </xdr:from>
        <xdr:to>
          <xdr:col>0</xdr:col>
          <xdr:colOff>2750820</xdr:colOff>
          <xdr:row>30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Supercharging/ Turbocharging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30</xdr:row>
          <xdr:rowOff>7620</xdr:rowOff>
        </xdr:from>
        <xdr:to>
          <xdr:col>0</xdr:col>
          <xdr:colOff>3284220</xdr:colOff>
          <xdr:row>30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Turbocharger inter cooler added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31</xdr:row>
          <xdr:rowOff>7620</xdr:rowOff>
        </xdr:from>
        <xdr:to>
          <xdr:col>0</xdr:col>
          <xdr:colOff>2529840</xdr:colOff>
          <xdr:row>31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High compression pistons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33</xdr:row>
          <xdr:rowOff>7620</xdr:rowOff>
        </xdr:from>
        <xdr:to>
          <xdr:col>0</xdr:col>
          <xdr:colOff>3604260</xdr:colOff>
          <xdr:row>33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Cast iron exhaust manifold replaced with tubular headers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34</xdr:row>
          <xdr:rowOff>7620</xdr:rowOff>
        </xdr:from>
        <xdr:to>
          <xdr:col>0</xdr:col>
          <xdr:colOff>2423160</xdr:colOff>
          <xdr:row>34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Open exhaust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35</xdr:row>
          <xdr:rowOff>7620</xdr:rowOff>
        </xdr:from>
        <xdr:to>
          <xdr:col>0</xdr:col>
          <xdr:colOff>3223260</xdr:colOff>
          <xdr:row>35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gearbox ratios, or gear added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36</xdr:row>
          <xdr:rowOff>30480</xdr:rowOff>
        </xdr:from>
        <xdr:to>
          <xdr:col>0</xdr:col>
          <xdr:colOff>2750820</xdr:colOff>
          <xdr:row>37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Limited slip added or differential locked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37</xdr:row>
          <xdr:rowOff>7620</xdr:rowOff>
        </xdr:from>
        <xdr:to>
          <xdr:col>0</xdr:col>
          <xdr:colOff>2933700</xdr:colOff>
          <xdr:row>38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ring and pinion ratio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40</xdr:row>
          <xdr:rowOff>7620</xdr:rowOff>
        </xdr:from>
        <xdr:to>
          <xdr:col>0</xdr:col>
          <xdr:colOff>3337560</xdr:colOff>
          <xdr:row>41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DOT tires, tread wear rating &lt; 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41</xdr:row>
          <xdr:rowOff>7620</xdr:rowOff>
        </xdr:from>
        <xdr:to>
          <xdr:col>0</xdr:col>
          <xdr:colOff>2362200</xdr:colOff>
          <xdr:row>41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Racing tires (non-DOT)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42</xdr:row>
          <xdr:rowOff>7620</xdr:rowOff>
        </xdr:from>
        <xdr:to>
          <xdr:col>0</xdr:col>
          <xdr:colOff>3162300</xdr:colOff>
          <xdr:row>42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or added brake calipers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43</xdr:row>
          <xdr:rowOff>0</xdr:rowOff>
        </xdr:from>
        <xdr:to>
          <xdr:col>0</xdr:col>
          <xdr:colOff>2834640</xdr:colOff>
          <xdr:row>43</xdr:row>
          <xdr:rowOff>220980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Track more than 2 inches over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44</xdr:row>
          <xdr:rowOff>0</xdr:rowOff>
        </xdr:from>
        <xdr:to>
          <xdr:col>0</xdr:col>
          <xdr:colOff>3063240</xdr:colOff>
          <xdr:row>44</xdr:row>
          <xdr:rowOff>220980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springs or torsion bars, front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45</xdr:row>
          <xdr:rowOff>0</xdr:rowOff>
        </xdr:from>
        <xdr:to>
          <xdr:col>0</xdr:col>
          <xdr:colOff>2903220</xdr:colOff>
          <xdr:row>45</xdr:row>
          <xdr:rowOff>220980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springs, rear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46</xdr:row>
          <xdr:rowOff>0</xdr:rowOff>
        </xdr:from>
        <xdr:to>
          <xdr:col>0</xdr:col>
          <xdr:colOff>3215640</xdr:colOff>
          <xdr:row>46</xdr:row>
          <xdr:rowOff>220980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anti-sway bar, front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47</xdr:row>
          <xdr:rowOff>0</xdr:rowOff>
        </xdr:from>
        <xdr:to>
          <xdr:col>0</xdr:col>
          <xdr:colOff>3048000</xdr:colOff>
          <xdr:row>47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or added anti-sway bar, rear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48</xdr:row>
          <xdr:rowOff>0</xdr:rowOff>
        </xdr:from>
        <xdr:to>
          <xdr:col>0</xdr:col>
          <xdr:colOff>2987040</xdr:colOff>
          <xdr:row>48</xdr:row>
          <xdr:rowOff>220980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shock absorbers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49</xdr:row>
          <xdr:rowOff>0</xdr:rowOff>
        </xdr:from>
        <xdr:to>
          <xdr:col>0</xdr:col>
          <xdr:colOff>2887980</xdr:colOff>
          <xdr:row>49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Adjustable non-stock shock absorbers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50</xdr:row>
          <xdr:rowOff>0</xdr:rowOff>
        </xdr:from>
        <xdr:to>
          <xdr:col>0</xdr:col>
          <xdr:colOff>2438400</xdr:colOff>
          <xdr:row>50</xdr:row>
          <xdr:rowOff>220980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Negative camber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51</xdr:row>
          <xdr:rowOff>0</xdr:rowOff>
        </xdr:from>
        <xdr:to>
          <xdr:col>0</xdr:col>
          <xdr:colOff>3619500</xdr:colOff>
          <xdr:row>51</xdr:row>
          <xdr:rowOff>220980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Sliding block, Panhard rod, or Watts linkage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51</xdr:row>
          <xdr:rowOff>228600</xdr:rowOff>
        </xdr:from>
        <xdr:to>
          <xdr:col>0</xdr:col>
          <xdr:colOff>3657600</xdr:colOff>
          <xdr:row>52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Car lowered more than 1.5 inches from stock ride height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53</xdr:row>
          <xdr:rowOff>0</xdr:rowOff>
        </xdr:from>
        <xdr:to>
          <xdr:col>0</xdr:col>
          <xdr:colOff>2903220</xdr:colOff>
          <xdr:row>53</xdr:row>
          <xdr:rowOff>220980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Windshield removed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55</xdr:row>
          <xdr:rowOff>0</xdr:rowOff>
        </xdr:from>
        <xdr:to>
          <xdr:col>0</xdr:col>
          <xdr:colOff>3322320</xdr:colOff>
          <xdr:row>55</xdr:row>
          <xdr:rowOff>220980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Stock front seat removed, if car not gutted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56</xdr:row>
          <xdr:rowOff>0</xdr:rowOff>
        </xdr:from>
        <xdr:to>
          <xdr:col>0</xdr:col>
          <xdr:colOff>2956560</xdr:colOff>
          <xdr:row>56</xdr:row>
          <xdr:rowOff>220980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Gutted interior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57</xdr:row>
          <xdr:rowOff>0</xdr:rowOff>
        </xdr:from>
        <xdr:to>
          <xdr:col>0</xdr:col>
          <xdr:colOff>2430780</xdr:colOff>
          <xdr:row>57</xdr:row>
          <xdr:rowOff>220980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Lightweight body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3810000</xdr:colOff>
          <xdr:row>57</xdr:row>
          <xdr:rowOff>0</xdr:rowOff>
        </xdr:from>
        <xdr:to>
          <xdr:col>0</xdr:col>
          <xdr:colOff>4739640</xdr:colOff>
          <xdr:row>58</xdr:row>
          <xdr:rowOff>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38</xdr:row>
          <xdr:rowOff>0</xdr:rowOff>
        </xdr:from>
        <xdr:to>
          <xdr:col>0</xdr:col>
          <xdr:colOff>3040380</xdr:colOff>
          <xdr:row>38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Wheel rims – Wider than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3726180</xdr:colOff>
          <xdr:row>38</xdr:row>
          <xdr:rowOff>7620</xdr:rowOff>
        </xdr:from>
        <xdr:to>
          <xdr:col>0</xdr:col>
          <xdr:colOff>4724400</xdr:colOff>
          <xdr:row>39</xdr:row>
          <xdr:rowOff>7620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32</xdr:row>
          <xdr:rowOff>0</xdr:rowOff>
        </xdr:from>
        <xdr:to>
          <xdr:col>0</xdr:col>
          <xdr:colOff>2034540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Increased displacement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3863340</xdr:colOff>
          <xdr:row>32</xdr:row>
          <xdr:rowOff>7620</xdr:rowOff>
        </xdr:from>
        <xdr:to>
          <xdr:col>0</xdr:col>
          <xdr:colOff>4724400</xdr:colOff>
          <xdr:row>33</xdr:row>
          <xdr:rowOff>7620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39</xdr:row>
          <xdr:rowOff>0</xdr:rowOff>
        </xdr:from>
        <xdr:to>
          <xdr:col>0</xdr:col>
          <xdr:colOff>3497580</xdr:colOff>
          <xdr:row>40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Street tires – decrease in tire aspect ratio from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3726180</xdr:colOff>
          <xdr:row>39</xdr:row>
          <xdr:rowOff>7620</xdr:rowOff>
        </xdr:from>
        <xdr:to>
          <xdr:col>0</xdr:col>
          <xdr:colOff>4724400</xdr:colOff>
          <xdr:row>40</xdr:row>
          <xdr:rowOff>7620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54</xdr:row>
          <xdr:rowOff>0</xdr:rowOff>
        </xdr:from>
        <xdr:to>
          <xdr:col>0</xdr:col>
          <xdr:colOff>2720340</xdr:colOff>
          <xdr:row>54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Impact bumper removed (’75 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3810000</xdr:colOff>
          <xdr:row>54</xdr:row>
          <xdr:rowOff>7620</xdr:rowOff>
        </xdr:from>
        <xdr:to>
          <xdr:col>0</xdr:col>
          <xdr:colOff>4724400</xdr:colOff>
          <xdr:row>55</xdr:row>
          <xdr:rowOff>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58</xdr:row>
          <xdr:rowOff>30480</xdr:rowOff>
        </xdr:from>
        <xdr:to>
          <xdr:col>0</xdr:col>
          <xdr:colOff>2080260</xdr:colOff>
          <xdr:row>59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Vehicle lightened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3810000</xdr:colOff>
          <xdr:row>58</xdr:row>
          <xdr:rowOff>0</xdr:rowOff>
        </xdr:from>
        <xdr:to>
          <xdr:col>0</xdr:col>
          <xdr:colOff>4724400</xdr:colOff>
          <xdr:row>59</xdr:row>
          <xdr:rowOff>0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59</xdr:row>
          <xdr:rowOff>30480</xdr:rowOff>
        </xdr:from>
        <xdr:to>
          <xdr:col>0</xdr:col>
          <xdr:colOff>2080260</xdr:colOff>
          <xdr:row>60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Nitrous oxide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17</xdr:row>
          <xdr:rowOff>0</xdr:rowOff>
        </xdr:from>
        <xdr:to>
          <xdr:col>0</xdr:col>
          <xdr:colOff>2491740</xdr:colOff>
          <xdr:row>18</xdr:row>
          <xdr:rowOff>15240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Dual carbs in place of single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16</xdr:row>
          <xdr:rowOff>38100</xdr:rowOff>
        </xdr:from>
        <xdr:to>
          <xdr:col>0</xdr:col>
          <xdr:colOff>4823460</xdr:colOff>
          <xdr:row>17</xdr:row>
          <xdr:rowOff>7620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ECU for more horsepower - enter new horsepower in C17  &gt;&gt;&gt;&gt;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18</xdr:row>
          <xdr:rowOff>7620</xdr:rowOff>
        </xdr:from>
        <xdr:to>
          <xdr:col>0</xdr:col>
          <xdr:colOff>2491740</xdr:colOff>
          <xdr:row>19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Dual carbs in place of single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19</xdr:row>
          <xdr:rowOff>7620</xdr:rowOff>
        </xdr:from>
        <xdr:to>
          <xdr:col>0</xdr:col>
          <xdr:colOff>3489960</xdr:colOff>
          <xdr:row>19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Dual twin chokes in lieu of Spica Fuel Injection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20</xdr:row>
          <xdr:rowOff>228600</xdr:rowOff>
        </xdr:from>
        <xdr:to>
          <xdr:col>0</xdr:col>
          <xdr:colOff>3444240</xdr:colOff>
          <xdr:row>21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Spica Fuel Injection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22</xdr:row>
          <xdr:rowOff>0</xdr:rowOff>
        </xdr:from>
        <xdr:to>
          <xdr:col>0</xdr:col>
          <xdr:colOff>3520440</xdr:colOff>
          <xdr:row>22</xdr:row>
          <xdr:rowOff>220980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or Substituted EFI Air Flow Meter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23</xdr:row>
          <xdr:rowOff>0</xdr:rowOff>
        </xdr:from>
        <xdr:to>
          <xdr:col>0</xdr:col>
          <xdr:colOff>3566160</xdr:colOff>
          <xdr:row>23</xdr:row>
          <xdr:rowOff>220980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or Substituted EFI Computer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24</xdr:row>
          <xdr:rowOff>7620</xdr:rowOff>
        </xdr:from>
        <xdr:to>
          <xdr:col>0</xdr:col>
          <xdr:colOff>3413760</xdr:colOff>
          <xdr:row>24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Aftermarket Programmable Fuel Injection Systems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26</xdr:row>
          <xdr:rowOff>7620</xdr:rowOff>
        </xdr:from>
        <xdr:to>
          <xdr:col>0</xdr:col>
          <xdr:colOff>3413760</xdr:colOff>
          <xdr:row>26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Head milled more than .025 inch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27</xdr:row>
          <xdr:rowOff>7620</xdr:rowOff>
        </xdr:from>
        <xdr:to>
          <xdr:col>0</xdr:col>
          <xdr:colOff>3459480</xdr:colOff>
          <xdr:row>27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Head air passages ported and/or polished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29</xdr:row>
          <xdr:rowOff>7620</xdr:rowOff>
        </xdr:from>
        <xdr:to>
          <xdr:col>0</xdr:col>
          <xdr:colOff>1607820</xdr:colOff>
          <xdr:row>29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Oversize valves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29</xdr:row>
          <xdr:rowOff>228600</xdr:rowOff>
        </xdr:from>
        <xdr:to>
          <xdr:col>0</xdr:col>
          <xdr:colOff>2324100</xdr:colOff>
          <xdr:row>31</xdr:row>
          <xdr:rowOff>7620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Twin-plug GTA 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31</xdr:row>
          <xdr:rowOff>7620</xdr:rowOff>
        </xdr:from>
        <xdr:to>
          <xdr:col>0</xdr:col>
          <xdr:colOff>3489960</xdr:colOff>
          <xdr:row>31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60 degree valve angle 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32</xdr:row>
          <xdr:rowOff>0</xdr:rowOff>
        </xdr:from>
        <xdr:to>
          <xdr:col>0</xdr:col>
          <xdr:colOff>2659380</xdr:colOff>
          <xdr:row>33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4 valve 60 degree 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33</xdr:row>
          <xdr:rowOff>0</xdr:rowOff>
        </xdr:from>
        <xdr:to>
          <xdr:col>0</xdr:col>
          <xdr:colOff>2743200</xdr:colOff>
          <xdr:row>34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Supercharging/ Turbocharging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34</xdr:row>
          <xdr:rowOff>7620</xdr:rowOff>
        </xdr:from>
        <xdr:to>
          <xdr:col>0</xdr:col>
          <xdr:colOff>3284220</xdr:colOff>
          <xdr:row>34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Turbocharger inter cooler added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35</xdr:row>
          <xdr:rowOff>7620</xdr:rowOff>
        </xdr:from>
        <xdr:to>
          <xdr:col>0</xdr:col>
          <xdr:colOff>2529840</xdr:colOff>
          <xdr:row>35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High compression pistons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38</xdr:row>
          <xdr:rowOff>7620</xdr:rowOff>
        </xdr:from>
        <xdr:to>
          <xdr:col>0</xdr:col>
          <xdr:colOff>4853940</xdr:colOff>
          <xdr:row>38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Cast iron exhaust manifold (pre'74 and post '89) replaced with tubular headers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41</xdr:row>
          <xdr:rowOff>7620</xdr:rowOff>
        </xdr:from>
        <xdr:to>
          <xdr:col>0</xdr:col>
          <xdr:colOff>2423160</xdr:colOff>
          <xdr:row>41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Open exhaust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42</xdr:row>
          <xdr:rowOff>7620</xdr:rowOff>
        </xdr:from>
        <xdr:to>
          <xdr:col>0</xdr:col>
          <xdr:colOff>3223260</xdr:colOff>
          <xdr:row>42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gearbox ratios, or gear added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43</xdr:row>
          <xdr:rowOff>30480</xdr:rowOff>
        </xdr:from>
        <xdr:to>
          <xdr:col>0</xdr:col>
          <xdr:colOff>2743200</xdr:colOff>
          <xdr:row>44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Limited slip added or differential locked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44</xdr:row>
          <xdr:rowOff>7620</xdr:rowOff>
        </xdr:from>
        <xdr:to>
          <xdr:col>0</xdr:col>
          <xdr:colOff>2933700</xdr:colOff>
          <xdr:row>45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ring and pinion ratio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47</xdr:row>
          <xdr:rowOff>7620</xdr:rowOff>
        </xdr:from>
        <xdr:to>
          <xdr:col>0</xdr:col>
          <xdr:colOff>3329940</xdr:colOff>
          <xdr:row>48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DOT tires, tread wear rating &lt; 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48</xdr:row>
          <xdr:rowOff>7620</xdr:rowOff>
        </xdr:from>
        <xdr:to>
          <xdr:col>0</xdr:col>
          <xdr:colOff>2369820</xdr:colOff>
          <xdr:row>48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Racing tires (non-DOT)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49</xdr:row>
          <xdr:rowOff>0</xdr:rowOff>
        </xdr:from>
        <xdr:to>
          <xdr:col>0</xdr:col>
          <xdr:colOff>2834640</xdr:colOff>
          <xdr:row>49</xdr:row>
          <xdr:rowOff>220980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Track more than 2 inches over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50</xdr:row>
          <xdr:rowOff>0</xdr:rowOff>
        </xdr:from>
        <xdr:to>
          <xdr:col>0</xdr:col>
          <xdr:colOff>3070860</xdr:colOff>
          <xdr:row>50</xdr:row>
          <xdr:rowOff>220980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springs, front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52</xdr:row>
          <xdr:rowOff>0</xdr:rowOff>
        </xdr:from>
        <xdr:to>
          <xdr:col>0</xdr:col>
          <xdr:colOff>2910840</xdr:colOff>
          <xdr:row>52</xdr:row>
          <xdr:rowOff>220980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springs, rear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53</xdr:row>
          <xdr:rowOff>0</xdr:rowOff>
        </xdr:from>
        <xdr:to>
          <xdr:col>0</xdr:col>
          <xdr:colOff>3223260</xdr:colOff>
          <xdr:row>53</xdr:row>
          <xdr:rowOff>220980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anti-sway bar, front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54</xdr:row>
          <xdr:rowOff>0</xdr:rowOff>
        </xdr:from>
        <xdr:to>
          <xdr:col>0</xdr:col>
          <xdr:colOff>3048000</xdr:colOff>
          <xdr:row>54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or added anti-sway bar, rear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55</xdr:row>
          <xdr:rowOff>0</xdr:rowOff>
        </xdr:from>
        <xdr:to>
          <xdr:col>0</xdr:col>
          <xdr:colOff>2979420</xdr:colOff>
          <xdr:row>55</xdr:row>
          <xdr:rowOff>220980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shock absorbers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56</xdr:row>
          <xdr:rowOff>0</xdr:rowOff>
        </xdr:from>
        <xdr:to>
          <xdr:col>0</xdr:col>
          <xdr:colOff>2887980</xdr:colOff>
          <xdr:row>56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Adjustable non-stock shock absorbers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57</xdr:row>
          <xdr:rowOff>0</xdr:rowOff>
        </xdr:from>
        <xdr:to>
          <xdr:col>0</xdr:col>
          <xdr:colOff>2438400</xdr:colOff>
          <xdr:row>57</xdr:row>
          <xdr:rowOff>220980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Negative camber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58</xdr:row>
          <xdr:rowOff>0</xdr:rowOff>
        </xdr:from>
        <xdr:to>
          <xdr:col>0</xdr:col>
          <xdr:colOff>3611880</xdr:colOff>
          <xdr:row>58</xdr:row>
          <xdr:rowOff>220980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Sliding block, Panhard rod, or Watts linkage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58</xdr:row>
          <xdr:rowOff>228600</xdr:rowOff>
        </xdr:from>
        <xdr:to>
          <xdr:col>0</xdr:col>
          <xdr:colOff>3642360</xdr:colOff>
          <xdr:row>59</xdr:row>
          <xdr:rowOff>228600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Car lowered more than 1.5 inches from stock ride height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60</xdr:row>
          <xdr:rowOff>0</xdr:rowOff>
        </xdr:from>
        <xdr:to>
          <xdr:col>0</xdr:col>
          <xdr:colOff>2910840</xdr:colOff>
          <xdr:row>60</xdr:row>
          <xdr:rowOff>220980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Windshield removed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63</xdr:row>
          <xdr:rowOff>0</xdr:rowOff>
        </xdr:from>
        <xdr:to>
          <xdr:col>0</xdr:col>
          <xdr:colOff>3322320</xdr:colOff>
          <xdr:row>63</xdr:row>
          <xdr:rowOff>220980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Stock front seat removed, if car not gutted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64</xdr:row>
          <xdr:rowOff>0</xdr:rowOff>
        </xdr:from>
        <xdr:to>
          <xdr:col>0</xdr:col>
          <xdr:colOff>2956560</xdr:colOff>
          <xdr:row>64</xdr:row>
          <xdr:rowOff>220980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Gutted interior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65</xdr:row>
          <xdr:rowOff>0</xdr:rowOff>
        </xdr:from>
        <xdr:to>
          <xdr:col>0</xdr:col>
          <xdr:colOff>2430780</xdr:colOff>
          <xdr:row>65</xdr:row>
          <xdr:rowOff>220980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Lightweight body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3810000</xdr:colOff>
          <xdr:row>65</xdr:row>
          <xdr:rowOff>0</xdr:rowOff>
        </xdr:from>
        <xdr:to>
          <xdr:col>0</xdr:col>
          <xdr:colOff>4724400</xdr:colOff>
          <xdr:row>66</xdr:row>
          <xdr:rowOff>0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45</xdr:row>
          <xdr:rowOff>0</xdr:rowOff>
        </xdr:from>
        <xdr:to>
          <xdr:col>0</xdr:col>
          <xdr:colOff>3040380</xdr:colOff>
          <xdr:row>45</xdr:row>
          <xdr:rowOff>228600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Wheel rims – Wider than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3733800</xdr:colOff>
          <xdr:row>45</xdr:row>
          <xdr:rowOff>7620</xdr:rowOff>
        </xdr:from>
        <xdr:to>
          <xdr:col>0</xdr:col>
          <xdr:colOff>4724400</xdr:colOff>
          <xdr:row>46</xdr:row>
          <xdr:rowOff>7620</xdr:rowOff>
        </xdr:to>
        <xdr:sp macro="" textlink="">
          <xdr:nvSpPr>
            <xdr:cNvPr id="4136" name="Drop Dow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36</xdr:row>
          <xdr:rowOff>0</xdr:rowOff>
        </xdr:from>
        <xdr:to>
          <xdr:col>0</xdr:col>
          <xdr:colOff>2034540</xdr:colOff>
          <xdr:row>37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Increased displacement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3840480</xdr:colOff>
          <xdr:row>36</xdr:row>
          <xdr:rowOff>7620</xdr:rowOff>
        </xdr:from>
        <xdr:to>
          <xdr:col>0</xdr:col>
          <xdr:colOff>4724400</xdr:colOff>
          <xdr:row>37</xdr:row>
          <xdr:rowOff>7620</xdr:rowOff>
        </xdr:to>
        <xdr:sp macro="" textlink="">
          <xdr:nvSpPr>
            <xdr:cNvPr id="4138" name="Drop Dow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46</xdr:row>
          <xdr:rowOff>0</xdr:rowOff>
        </xdr:from>
        <xdr:to>
          <xdr:col>0</xdr:col>
          <xdr:colOff>3497580</xdr:colOff>
          <xdr:row>47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Street tires – decrease in tire aspect ratio from 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3718560</xdr:colOff>
          <xdr:row>46</xdr:row>
          <xdr:rowOff>7620</xdr:rowOff>
        </xdr:from>
        <xdr:to>
          <xdr:col>0</xdr:col>
          <xdr:colOff>4724400</xdr:colOff>
          <xdr:row>47</xdr:row>
          <xdr:rowOff>7620</xdr:rowOff>
        </xdr:to>
        <xdr:sp macro="" textlink="">
          <xdr:nvSpPr>
            <xdr:cNvPr id="4140" name="Drop Dow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62</xdr:row>
          <xdr:rowOff>0</xdr:rowOff>
        </xdr:from>
        <xdr:to>
          <xdr:col>0</xdr:col>
          <xdr:colOff>2712720</xdr:colOff>
          <xdr:row>62</xdr:row>
          <xdr:rowOff>228600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Impact bumper removed (’75 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3802380</xdr:colOff>
          <xdr:row>62</xdr:row>
          <xdr:rowOff>7620</xdr:rowOff>
        </xdr:from>
        <xdr:to>
          <xdr:col>0</xdr:col>
          <xdr:colOff>4716780</xdr:colOff>
          <xdr:row>63</xdr:row>
          <xdr:rowOff>7620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67</xdr:row>
          <xdr:rowOff>30480</xdr:rowOff>
        </xdr:from>
        <xdr:to>
          <xdr:col>0</xdr:col>
          <xdr:colOff>2080260</xdr:colOff>
          <xdr:row>68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Nitrous oxide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19</xdr:row>
          <xdr:rowOff>228600</xdr:rowOff>
        </xdr:from>
        <xdr:to>
          <xdr:col>0</xdr:col>
          <xdr:colOff>3444240</xdr:colOff>
          <xdr:row>20</xdr:row>
          <xdr:rowOff>228600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Velocity stacks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25</xdr:row>
          <xdr:rowOff>0</xdr:rowOff>
        </xdr:from>
        <xdr:to>
          <xdr:col>0</xdr:col>
          <xdr:colOff>3413760</xdr:colOff>
          <xdr:row>25</xdr:row>
          <xdr:rowOff>220980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Radiator fan removed or altered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28</xdr:row>
          <xdr:rowOff>0</xdr:rowOff>
        </xdr:from>
        <xdr:to>
          <xdr:col>0</xdr:col>
          <xdr:colOff>4343400</xdr:colOff>
          <xdr:row>28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Intake manifold ported and/or polished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37</xdr:row>
          <xdr:rowOff>7620</xdr:rowOff>
        </xdr:from>
        <xdr:to>
          <xdr:col>0</xdr:col>
          <xdr:colOff>3604260</xdr:colOff>
          <xdr:row>37</xdr:row>
          <xdr:rowOff>228600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Catalytic converter removed or gutted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39</xdr:row>
          <xdr:rowOff>0</xdr:rowOff>
        </xdr:from>
        <xdr:to>
          <xdr:col>0</xdr:col>
          <xdr:colOff>4899660</xdr:colOff>
          <xdr:row>39</xdr:row>
          <xdr:rowOff>220980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Stock exhaust manifold replaced with a different cast iron manifold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40</xdr:row>
          <xdr:rowOff>0</xdr:rowOff>
        </xdr:from>
        <xdr:to>
          <xdr:col>0</xdr:col>
          <xdr:colOff>4884420</xdr:colOff>
          <xdr:row>40</xdr:row>
          <xdr:rowOff>228600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Stock exhaust manifold replaced with tubular headers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51</xdr:row>
          <xdr:rowOff>7620</xdr:rowOff>
        </xdr:from>
        <xdr:to>
          <xdr:col>0</xdr:col>
          <xdr:colOff>3070860</xdr:colOff>
          <xdr:row>51</xdr:row>
          <xdr:rowOff>228600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Non-stock torsion bars, front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61</xdr:row>
          <xdr:rowOff>0</xdr:rowOff>
        </xdr:from>
        <xdr:to>
          <xdr:col>0</xdr:col>
          <xdr:colOff>2712720</xdr:colOff>
          <xdr:row>61</xdr:row>
          <xdr:rowOff>228600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Bumper removed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3810000</xdr:colOff>
          <xdr:row>61</xdr:row>
          <xdr:rowOff>0</xdr:rowOff>
        </xdr:from>
        <xdr:to>
          <xdr:col>0</xdr:col>
          <xdr:colOff>4724400</xdr:colOff>
          <xdr:row>62</xdr:row>
          <xdr:rowOff>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66</xdr:row>
          <xdr:rowOff>7620</xdr:rowOff>
        </xdr:from>
        <xdr:to>
          <xdr:col>0</xdr:col>
          <xdr:colOff>4899660</xdr:colOff>
          <xdr:row>66</xdr:row>
          <xdr:rowOff>228600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Aerodynamic device (front or rear spoiler, etc)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3810000</xdr:colOff>
          <xdr:row>66</xdr:row>
          <xdr:rowOff>0</xdr:rowOff>
        </xdr:from>
        <xdr:to>
          <xdr:col>0</xdr:col>
          <xdr:colOff>4724400</xdr:colOff>
          <xdr:row>67</xdr:row>
          <xdr:rowOff>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17</xdr:row>
          <xdr:rowOff>38100</xdr:rowOff>
        </xdr:from>
        <xdr:to>
          <xdr:col>0</xdr:col>
          <xdr:colOff>4823460</xdr:colOff>
          <xdr:row>18</xdr:row>
          <xdr:rowOff>7620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</a:rPr>
                <a:t>Modified ECU for more horsepower - enter new horsepower in C17  &gt;&gt;&gt;&gt;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55" Type="http://schemas.openxmlformats.org/officeDocument/2006/relationships/ctrlProp" Target="../ctrlProps/ctrlProp103.xml"/><Relationship Id="rId7" Type="http://schemas.openxmlformats.org/officeDocument/2006/relationships/ctrlProp" Target="../ctrlProps/ctrlProp5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4.xml"/><Relationship Id="rId29" Type="http://schemas.openxmlformats.org/officeDocument/2006/relationships/ctrlProp" Target="../ctrlProps/ctrlProp77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3" Type="http://schemas.openxmlformats.org/officeDocument/2006/relationships/ctrlProp" Target="../ctrlProps/ctrlProp101.xml"/><Relationship Id="rId58" Type="http://schemas.openxmlformats.org/officeDocument/2006/relationships/ctrlProp" Target="../ctrlProps/ctrlProp106.xml"/><Relationship Id="rId5" Type="http://schemas.openxmlformats.org/officeDocument/2006/relationships/ctrlProp" Target="../ctrlProps/ctrlProp53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56" Type="http://schemas.openxmlformats.org/officeDocument/2006/relationships/ctrlProp" Target="../ctrlProps/ctrlProp104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Relationship Id="rId3" Type="http://schemas.openxmlformats.org/officeDocument/2006/relationships/ctrlProp" Target="../ctrlProps/ctrlProp51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59" Type="http://schemas.openxmlformats.org/officeDocument/2006/relationships/ctrlProp" Target="../ctrlProps/ctrlProp107.xml"/><Relationship Id="rId20" Type="http://schemas.openxmlformats.org/officeDocument/2006/relationships/ctrlProp" Target="../ctrlProps/ctrlProp68.xml"/><Relationship Id="rId41" Type="http://schemas.openxmlformats.org/officeDocument/2006/relationships/ctrlProp" Target="../ctrlProps/ctrlProp89.xml"/><Relationship Id="rId54" Type="http://schemas.openxmlformats.org/officeDocument/2006/relationships/ctrlProp" Target="../ctrlProps/ctrlProp102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4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Relationship Id="rId57" Type="http://schemas.openxmlformats.org/officeDocument/2006/relationships/ctrlProp" Target="../ctrlProps/ctrlProp105.xml"/><Relationship Id="rId10" Type="http://schemas.openxmlformats.org/officeDocument/2006/relationships/ctrlProp" Target="../ctrlProps/ctrlProp58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52" Type="http://schemas.openxmlformats.org/officeDocument/2006/relationships/ctrlProp" Target="../ctrlProps/ctrlProp100.xml"/><Relationship Id="rId60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</sheetPr>
  <dimension ref="A1:Z105"/>
  <sheetViews>
    <sheetView tabSelected="1" zoomScaleNormal="100" workbookViewId="0">
      <pane ySplit="16" topLeftCell="A17" activePane="bottomLeft" state="frozen"/>
      <selection pane="bottomLeft" activeCell="A12" sqref="A12"/>
    </sheetView>
  </sheetViews>
  <sheetFormatPr defaultRowHeight="13.2"/>
  <cols>
    <col min="1" max="1" width="71.88671875" customWidth="1"/>
    <col min="2" max="2" width="16" style="2" customWidth="1"/>
    <col min="3" max="3" width="5.6640625" style="2" customWidth="1"/>
    <col min="4" max="4" width="78.88671875" style="2" customWidth="1"/>
    <col min="5" max="5" width="2.44140625" customWidth="1"/>
    <col min="6" max="9" width="8.88671875" customWidth="1"/>
    <col min="10" max="10" width="8.88671875" hidden="1" customWidth="1"/>
    <col min="11" max="11" width="8" style="1" hidden="1" customWidth="1"/>
    <col min="12" max="12" width="41.33203125" hidden="1" customWidth="1"/>
    <col min="13" max="13" width="10.6640625" hidden="1" customWidth="1"/>
    <col min="14" max="15" width="9.88671875" hidden="1" customWidth="1"/>
    <col min="16" max="16" width="60.6640625" hidden="1" customWidth="1"/>
    <col min="17" max="17" width="9.88671875" hidden="1" customWidth="1"/>
    <col min="18" max="18" width="11.5546875" style="1" hidden="1" customWidth="1"/>
    <col min="19" max="19" width="9.109375" style="1" hidden="1" customWidth="1"/>
    <col min="20" max="22" width="10.21875" hidden="1" customWidth="1"/>
    <col min="23" max="23" width="14.109375" hidden="1" customWidth="1"/>
    <col min="24" max="24" width="10.21875" hidden="1" customWidth="1"/>
    <col min="25" max="25" width="16.109375" hidden="1" customWidth="1"/>
    <col min="26" max="26" width="13.77734375" hidden="1" customWidth="1"/>
  </cols>
  <sheetData>
    <row r="1" spans="1:26" s="6" customFormat="1" ht="26.25" customHeight="1">
      <c r="A1" s="141" t="s">
        <v>144</v>
      </c>
      <c r="B1" s="141"/>
      <c r="C1" s="141"/>
      <c r="D1" s="141"/>
      <c r="E1" s="141"/>
      <c r="J1" s="76" t="s">
        <v>201</v>
      </c>
      <c r="K1" s="76" t="s">
        <v>200</v>
      </c>
      <c r="L1" s="94" t="s">
        <v>24</v>
      </c>
      <c r="M1" s="95" t="s">
        <v>25</v>
      </c>
      <c r="N1" s="95" t="s">
        <v>26</v>
      </c>
      <c r="O1" s="95" t="s">
        <v>239</v>
      </c>
      <c r="P1" s="124" t="s">
        <v>207</v>
      </c>
      <c r="Q1" s="121" t="s">
        <v>208</v>
      </c>
      <c r="R1" s="81" t="s">
        <v>4</v>
      </c>
      <c r="S1" s="81" t="s">
        <v>202</v>
      </c>
      <c r="T1" s="98" t="s">
        <v>68</v>
      </c>
      <c r="U1" s="91" t="s">
        <v>179</v>
      </c>
      <c r="V1" s="108" t="s">
        <v>102</v>
      </c>
      <c r="W1" s="119" t="s">
        <v>77</v>
      </c>
      <c r="X1" s="120" t="s">
        <v>59</v>
      </c>
      <c r="Y1" s="115" t="s">
        <v>78</v>
      </c>
      <c r="Z1" s="101" t="s">
        <v>100</v>
      </c>
    </row>
    <row r="2" spans="1:26" s="7" customFormat="1" ht="15.6">
      <c r="A2" s="142" t="s">
        <v>145</v>
      </c>
      <c r="B2" s="142"/>
      <c r="C2" s="142"/>
      <c r="D2" s="142"/>
      <c r="E2" s="142"/>
      <c r="K2" s="78"/>
      <c r="L2" s="87" t="s">
        <v>196</v>
      </c>
      <c r="M2" s="96">
        <v>0</v>
      </c>
      <c r="N2" s="96">
        <v>0</v>
      </c>
      <c r="O2" s="127" t="s">
        <v>240</v>
      </c>
      <c r="P2" s="122" t="s">
        <v>199</v>
      </c>
      <c r="Q2" s="123">
        <v>0</v>
      </c>
      <c r="R2" s="86">
        <v>0</v>
      </c>
      <c r="S2" s="82" t="s">
        <v>143</v>
      </c>
      <c r="T2" s="99" t="s">
        <v>69</v>
      </c>
      <c r="U2" s="92" t="s">
        <v>105</v>
      </c>
      <c r="V2" s="103" t="s">
        <v>103</v>
      </c>
      <c r="W2" s="100" t="s">
        <v>84</v>
      </c>
      <c r="X2" s="104" t="s">
        <v>60</v>
      </c>
      <c r="Y2" s="106" t="s">
        <v>79</v>
      </c>
      <c r="Z2" s="93" t="s">
        <v>92</v>
      </c>
    </row>
    <row r="3" spans="1:26" s="7" customFormat="1" ht="15.6">
      <c r="A3" s="143" t="s">
        <v>238</v>
      </c>
      <c r="B3" s="143"/>
      <c r="C3" s="143"/>
      <c r="D3" s="143"/>
      <c r="E3" s="143"/>
      <c r="K3" s="78"/>
      <c r="L3" s="87" t="s">
        <v>192</v>
      </c>
      <c r="M3" s="96">
        <v>0</v>
      </c>
      <c r="N3" s="96">
        <v>210</v>
      </c>
      <c r="O3" s="96">
        <v>505</v>
      </c>
      <c r="P3" s="122" t="s">
        <v>127</v>
      </c>
      <c r="Q3" s="123">
        <v>0</v>
      </c>
      <c r="R3" s="86">
        <v>1</v>
      </c>
      <c r="S3" s="82" t="s">
        <v>126</v>
      </c>
      <c r="T3" s="99" t="s">
        <v>70</v>
      </c>
      <c r="U3" s="92" t="s">
        <v>106</v>
      </c>
      <c r="V3" s="103" t="s">
        <v>170</v>
      </c>
      <c r="W3" s="100" t="s">
        <v>58</v>
      </c>
      <c r="X3" s="105" t="s">
        <v>61</v>
      </c>
      <c r="Y3" s="107" t="s">
        <v>80</v>
      </c>
      <c r="Z3" s="102" t="s">
        <v>93</v>
      </c>
    </row>
    <row r="4" spans="1:26" ht="15.6">
      <c r="A4" s="15"/>
      <c r="B4" s="136" t="s">
        <v>197</v>
      </c>
      <c r="C4" s="56"/>
      <c r="D4" s="16"/>
      <c r="E4" s="9"/>
      <c r="L4" s="87" t="s">
        <v>203</v>
      </c>
      <c r="M4" s="96">
        <v>0</v>
      </c>
      <c r="N4" s="96">
        <v>209</v>
      </c>
      <c r="O4" s="96">
        <v>505</v>
      </c>
      <c r="P4" s="122" t="s">
        <v>128</v>
      </c>
      <c r="Q4" s="123">
        <v>3</v>
      </c>
      <c r="R4" s="86">
        <v>130</v>
      </c>
      <c r="S4" s="82" t="s">
        <v>125</v>
      </c>
      <c r="T4" s="99" t="s">
        <v>71</v>
      </c>
      <c r="U4" s="92" t="s">
        <v>107</v>
      </c>
      <c r="W4" s="100" t="s">
        <v>85</v>
      </c>
      <c r="X4" s="105" t="s">
        <v>62</v>
      </c>
      <c r="Y4" s="107" t="s">
        <v>81</v>
      </c>
      <c r="Z4" s="102" t="s">
        <v>94</v>
      </c>
    </row>
    <row r="5" spans="1:26" ht="15" customHeight="1" thickBot="1">
      <c r="A5" s="9"/>
      <c r="B5" s="137" t="s">
        <v>198</v>
      </c>
      <c r="C5" s="137"/>
      <c r="D5" s="16"/>
      <c r="E5" s="9"/>
      <c r="L5" s="87" t="s">
        <v>194</v>
      </c>
      <c r="M5" s="96">
        <v>0</v>
      </c>
      <c r="N5" s="88">
        <v>184</v>
      </c>
      <c r="O5" s="88">
        <v>285</v>
      </c>
      <c r="P5" s="122" t="s">
        <v>209</v>
      </c>
      <c r="Q5" s="123">
        <v>5</v>
      </c>
      <c r="R5" s="86">
        <v>140</v>
      </c>
      <c r="S5" s="82" t="s">
        <v>124</v>
      </c>
      <c r="T5" s="99" t="s">
        <v>72</v>
      </c>
      <c r="U5" s="92" t="s">
        <v>108</v>
      </c>
      <c r="W5" s="100" t="s">
        <v>86</v>
      </c>
      <c r="X5" s="105" t="s">
        <v>63</v>
      </c>
      <c r="Y5" s="107" t="s">
        <v>82</v>
      </c>
      <c r="Z5" s="102" t="s">
        <v>95</v>
      </c>
    </row>
    <row r="6" spans="1:26" ht="15" customHeight="1" thickTop="1" thickBot="1">
      <c r="A6" s="139" t="s">
        <v>191</v>
      </c>
      <c r="B6" s="9"/>
      <c r="C6" s="9"/>
      <c r="D6" s="17" t="s">
        <v>165</v>
      </c>
      <c r="E6" s="9"/>
      <c r="L6" s="87" t="s">
        <v>193</v>
      </c>
      <c r="M6" s="96">
        <v>0</v>
      </c>
      <c r="N6" s="88">
        <v>172</v>
      </c>
      <c r="O6" s="88">
        <v>285</v>
      </c>
      <c r="P6" s="122" t="s">
        <v>210</v>
      </c>
      <c r="Q6" s="123">
        <v>6</v>
      </c>
      <c r="R6" s="86">
        <v>150</v>
      </c>
      <c r="S6" s="82" t="s">
        <v>123</v>
      </c>
      <c r="T6" s="99" t="s">
        <v>73</v>
      </c>
      <c r="U6" s="92" t="s">
        <v>109</v>
      </c>
      <c r="W6" s="100" t="s">
        <v>87</v>
      </c>
      <c r="X6" s="105" t="s">
        <v>64</v>
      </c>
      <c r="Y6" s="107" t="s">
        <v>83</v>
      </c>
      <c r="Z6" s="102" t="s">
        <v>96</v>
      </c>
    </row>
    <row r="7" spans="1:26" ht="15.75" customHeight="1" thickTop="1" thickBot="1">
      <c r="A7" s="140"/>
      <c r="B7" s="9"/>
      <c r="C7" s="9"/>
      <c r="D7" s="18" t="s">
        <v>159</v>
      </c>
      <c r="E7" s="9"/>
      <c r="L7" s="87" t="s">
        <v>204</v>
      </c>
      <c r="M7" s="96">
        <v>0</v>
      </c>
      <c r="N7" s="88">
        <v>171</v>
      </c>
      <c r="O7" s="88">
        <v>285</v>
      </c>
      <c r="P7" s="122" t="s">
        <v>211</v>
      </c>
      <c r="Q7" s="123">
        <v>6</v>
      </c>
      <c r="R7" s="86">
        <v>161</v>
      </c>
      <c r="S7" s="82" t="s">
        <v>122</v>
      </c>
      <c r="T7" s="99" t="s">
        <v>74</v>
      </c>
      <c r="U7" s="92" t="s">
        <v>110</v>
      </c>
      <c r="W7" s="100" t="s">
        <v>88</v>
      </c>
      <c r="X7" s="105" t="s">
        <v>65</v>
      </c>
      <c r="Y7" s="3"/>
      <c r="Z7" s="102" t="s">
        <v>97</v>
      </c>
    </row>
    <row r="8" spans="1:26" ht="20.25" customHeight="1" thickTop="1">
      <c r="A8" s="19" t="s">
        <v>116</v>
      </c>
      <c r="B8" s="20">
        <f>SUM(B12,B15,B16:B60)</f>
        <v>0</v>
      </c>
      <c r="C8" s="21"/>
      <c r="D8" s="22" t="s">
        <v>160</v>
      </c>
      <c r="E8" s="9"/>
      <c r="L8" s="87" t="s">
        <v>189</v>
      </c>
      <c r="M8" s="96">
        <v>0</v>
      </c>
      <c r="N8" s="96">
        <v>209</v>
      </c>
      <c r="O8" s="96">
        <v>237</v>
      </c>
      <c r="P8" s="122" t="s">
        <v>212</v>
      </c>
      <c r="Q8" s="123">
        <v>6</v>
      </c>
      <c r="R8" s="86">
        <v>171</v>
      </c>
      <c r="S8" s="82" t="s">
        <v>121</v>
      </c>
      <c r="T8" s="99" t="s">
        <v>75</v>
      </c>
      <c r="U8" s="92" t="s">
        <v>111</v>
      </c>
      <c r="W8" s="100" t="s">
        <v>89</v>
      </c>
      <c r="X8" s="105" t="s">
        <v>66</v>
      </c>
      <c r="Z8" s="102" t="s">
        <v>98</v>
      </c>
    </row>
    <row r="9" spans="1:26" ht="19.5" customHeight="1" thickBot="1">
      <c r="A9" s="23" t="s">
        <v>146</v>
      </c>
      <c r="B9" s="24" t="str">
        <f>VLOOKUP(B8,R2:S12,2,TRUE)</f>
        <v>-</v>
      </c>
      <c r="C9" s="21"/>
      <c r="D9" s="25" t="s">
        <v>161</v>
      </c>
      <c r="E9" s="9"/>
      <c r="L9" s="87" t="s">
        <v>7</v>
      </c>
      <c r="M9" s="96">
        <v>0</v>
      </c>
      <c r="N9" s="96">
        <v>201</v>
      </c>
      <c r="O9" s="96">
        <v>444</v>
      </c>
      <c r="P9" s="122" t="s">
        <v>213</v>
      </c>
      <c r="Q9" s="123">
        <v>8</v>
      </c>
      <c r="R9" s="86">
        <v>184</v>
      </c>
      <c r="S9" s="82" t="s">
        <v>120</v>
      </c>
      <c r="T9" s="99" t="s">
        <v>76</v>
      </c>
      <c r="U9" s="92" t="s">
        <v>112</v>
      </c>
      <c r="W9" s="100" t="s">
        <v>90</v>
      </c>
      <c r="X9" s="105" t="s">
        <v>67</v>
      </c>
      <c r="Z9" s="102" t="s">
        <v>99</v>
      </c>
    </row>
    <row r="10" spans="1:26" ht="16.8" thickTop="1" thickBot="1">
      <c r="A10" s="26"/>
      <c r="B10" s="27"/>
      <c r="C10" s="27"/>
      <c r="D10" s="27"/>
      <c r="E10" s="28"/>
      <c r="L10" s="97" t="s">
        <v>27</v>
      </c>
      <c r="M10" s="96">
        <v>6</v>
      </c>
      <c r="N10" s="96">
        <v>172</v>
      </c>
      <c r="O10" s="96">
        <v>240</v>
      </c>
      <c r="P10" s="122" t="s">
        <v>214</v>
      </c>
      <c r="Q10" s="123">
        <v>8</v>
      </c>
      <c r="R10" s="86">
        <v>197</v>
      </c>
      <c r="S10" s="82" t="s">
        <v>119</v>
      </c>
      <c r="T10" s="99" t="s">
        <v>167</v>
      </c>
      <c r="U10" s="92" t="s">
        <v>113</v>
      </c>
      <c r="W10" s="100" t="s">
        <v>168</v>
      </c>
      <c r="X10" s="105" t="s">
        <v>169</v>
      </c>
      <c r="Z10" s="102" t="s">
        <v>171</v>
      </c>
    </row>
    <row r="11" spans="1:26" ht="16.2" thickTop="1">
      <c r="A11" s="67" t="s">
        <v>190</v>
      </c>
      <c r="B11" s="29" t="s">
        <v>26</v>
      </c>
      <c r="C11" s="30"/>
      <c r="D11" s="125" t="s">
        <v>239</v>
      </c>
      <c r="E11" s="28"/>
      <c r="L11" s="89" t="s">
        <v>28</v>
      </c>
      <c r="M11" s="88">
        <v>6</v>
      </c>
      <c r="N11" s="88">
        <v>165</v>
      </c>
      <c r="O11" s="88">
        <v>208</v>
      </c>
      <c r="P11" s="122" t="s">
        <v>215</v>
      </c>
      <c r="Q11" s="123">
        <v>9</v>
      </c>
      <c r="R11" s="86">
        <v>209</v>
      </c>
      <c r="S11" s="82" t="s">
        <v>118</v>
      </c>
      <c r="T11" s="99" t="s">
        <v>173</v>
      </c>
      <c r="U11" s="92" t="s">
        <v>114</v>
      </c>
      <c r="W11" s="100" t="s">
        <v>174</v>
      </c>
      <c r="X11" s="105" t="s">
        <v>175</v>
      </c>
      <c r="Y11" s="3"/>
      <c r="Z11" s="102" t="s">
        <v>176</v>
      </c>
    </row>
    <row r="12" spans="1:26" ht="16.2" thickBot="1">
      <c r="A12" s="68" t="s">
        <v>196</v>
      </c>
      <c r="B12" s="31">
        <f>VLOOKUP(A12,L2:N61, 3, FALSE)</f>
        <v>0</v>
      </c>
      <c r="C12" s="32"/>
      <c r="D12" s="126" t="str">
        <f>VLOOKUP(A12,L2:O61, 4, FALSE)</f>
        <v>Stock</v>
      </c>
      <c r="E12" s="28"/>
      <c r="L12" s="89" t="s">
        <v>3</v>
      </c>
      <c r="M12" s="88">
        <v>8</v>
      </c>
      <c r="N12" s="88">
        <v>169</v>
      </c>
      <c r="O12" s="88">
        <v>200</v>
      </c>
      <c r="P12" s="122" t="s">
        <v>135</v>
      </c>
      <c r="Q12" s="123">
        <v>10</v>
      </c>
      <c r="R12" s="86">
        <v>221</v>
      </c>
      <c r="S12" s="82" t="s">
        <v>117</v>
      </c>
      <c r="W12" s="3"/>
      <c r="X12" s="3"/>
    </row>
    <row r="13" spans="1:26" ht="13.8" customHeight="1" thickTop="1" thickBot="1">
      <c r="A13" s="9"/>
      <c r="B13" s="33"/>
      <c r="C13" s="16"/>
      <c r="D13" s="61"/>
      <c r="E13" s="28"/>
      <c r="L13" s="89" t="s">
        <v>0</v>
      </c>
      <c r="M13" s="88">
        <v>6</v>
      </c>
      <c r="N13" s="88">
        <v>161</v>
      </c>
      <c r="O13" s="88">
        <v>183</v>
      </c>
      <c r="P13" s="122" t="s">
        <v>216</v>
      </c>
      <c r="Q13" s="123">
        <v>10</v>
      </c>
      <c r="W13" s="3"/>
      <c r="X13" s="3"/>
    </row>
    <row r="14" spans="1:26" ht="16.8" customHeight="1" thickTop="1">
      <c r="A14" s="69" t="s">
        <v>139</v>
      </c>
      <c r="B14" s="35" t="s">
        <v>140</v>
      </c>
      <c r="C14" s="30"/>
      <c r="D14" s="129" t="s">
        <v>142</v>
      </c>
      <c r="E14" s="28"/>
      <c r="L14" s="89" t="s">
        <v>30</v>
      </c>
      <c r="M14" s="88">
        <v>6</v>
      </c>
      <c r="N14" s="88">
        <v>161</v>
      </c>
      <c r="O14" s="88"/>
      <c r="P14" s="122" t="s">
        <v>217</v>
      </c>
      <c r="Q14" s="123">
        <v>10</v>
      </c>
      <c r="W14" s="3"/>
      <c r="X14" s="3"/>
    </row>
    <row r="15" spans="1:26" ht="16.2" thickBot="1">
      <c r="A15" s="70" t="s">
        <v>199</v>
      </c>
      <c r="B15" s="31">
        <f xml:space="preserve"> MAX(VLOOKUP(A15, P2:Q34, 2, FALSE) - D15,0)</f>
        <v>0</v>
      </c>
      <c r="C15" s="33"/>
      <c r="D15" s="128">
        <f>VLOOKUP(A12, L2:M61, 2, FALSE)</f>
        <v>0</v>
      </c>
      <c r="E15" s="28"/>
      <c r="L15" s="89" t="s">
        <v>29</v>
      </c>
      <c r="M15" s="88">
        <v>6</v>
      </c>
      <c r="N15" s="88">
        <v>165</v>
      </c>
      <c r="O15" s="88"/>
      <c r="P15" s="122" t="s">
        <v>218</v>
      </c>
      <c r="Q15" s="123">
        <v>10</v>
      </c>
      <c r="W15" s="3"/>
      <c r="X15" s="3"/>
    </row>
    <row r="16" spans="1:26" ht="21" customHeight="1" thickTop="1" thickBot="1">
      <c r="A16" s="39" t="s">
        <v>53</v>
      </c>
      <c r="B16" s="40" t="s">
        <v>141</v>
      </c>
      <c r="C16" s="40"/>
      <c r="D16" s="40" t="s">
        <v>54</v>
      </c>
      <c r="E16" s="28"/>
      <c r="J16" s="8"/>
      <c r="L16" s="89" t="s">
        <v>166</v>
      </c>
      <c r="M16" s="88">
        <v>6</v>
      </c>
      <c r="N16" s="88">
        <v>173</v>
      </c>
      <c r="O16" s="88"/>
      <c r="P16" s="122" t="s">
        <v>219</v>
      </c>
      <c r="Q16" s="123">
        <v>12</v>
      </c>
      <c r="W16" s="118"/>
      <c r="X16" s="3"/>
    </row>
    <row r="17" spans="1:24" ht="19.8" customHeight="1" thickTop="1" thickBot="1">
      <c r="A17" s="9"/>
      <c r="B17" s="16">
        <f>IF(OR(D12="Stock", C17=0,C17&lt;D12),0,IF(J17=TRUE, ROUND((C17-D12)*K17,0), 0))</f>
        <v>0</v>
      </c>
      <c r="C17" s="138">
        <v>0</v>
      </c>
      <c r="D17" s="132" t="str">
        <f>"&lt;&lt;&lt; Enter new HP here  {"&amp;K17&amp;" point per horsepower increase}"</f>
        <v>&lt;&lt;&lt; Enter new HP here  {0.17 point per horsepower increase}</v>
      </c>
      <c r="E17" s="28"/>
      <c r="J17" s="8" t="b">
        <v>0</v>
      </c>
      <c r="K17" s="133">
        <v>0.17</v>
      </c>
      <c r="L17" s="89" t="s">
        <v>172</v>
      </c>
      <c r="M17" s="88">
        <v>6</v>
      </c>
      <c r="N17" s="88">
        <v>165</v>
      </c>
      <c r="O17" s="88"/>
      <c r="P17" s="122" t="s">
        <v>220</v>
      </c>
      <c r="Q17" s="123">
        <v>13</v>
      </c>
      <c r="W17" s="118"/>
      <c r="X17" s="3"/>
    </row>
    <row r="18" spans="1:24" ht="18.899999999999999" customHeight="1" thickTop="1">
      <c r="A18" s="9"/>
      <c r="B18" s="16">
        <f>IF(J18=TRUE, 3, 0)</f>
        <v>0</v>
      </c>
      <c r="C18" s="30"/>
      <c r="D18" s="131"/>
      <c r="E18" s="28"/>
      <c r="J18" s="8" t="b">
        <v>0</v>
      </c>
      <c r="K18" s="73"/>
      <c r="L18" s="89" t="s">
        <v>177</v>
      </c>
      <c r="M18" s="88">
        <v>6</v>
      </c>
      <c r="N18" s="88">
        <v>162</v>
      </c>
      <c r="O18" s="88"/>
      <c r="P18" s="122" t="s">
        <v>221</v>
      </c>
      <c r="Q18" s="123">
        <v>14</v>
      </c>
      <c r="W18" s="3"/>
      <c r="X18" s="3"/>
    </row>
    <row r="19" spans="1:24" ht="18.899999999999999" customHeight="1">
      <c r="A19" s="9"/>
      <c r="B19" s="16">
        <f>IF(J19=TRUE, 1, 0)</f>
        <v>0</v>
      </c>
      <c r="C19" s="30"/>
      <c r="D19" s="41"/>
      <c r="E19" s="28"/>
      <c r="J19" s="8" t="b">
        <v>0</v>
      </c>
      <c r="K19" s="73"/>
      <c r="L19" s="89" t="s">
        <v>178</v>
      </c>
      <c r="M19" s="88">
        <v>0</v>
      </c>
      <c r="N19" s="88">
        <v>155</v>
      </c>
      <c r="O19" s="88">
        <v>230</v>
      </c>
      <c r="P19" s="122" t="s">
        <v>222</v>
      </c>
      <c r="Q19" s="123">
        <v>15</v>
      </c>
      <c r="W19" s="3"/>
      <c r="X19" s="3"/>
    </row>
    <row r="20" spans="1:24" ht="18.899999999999999" customHeight="1">
      <c r="A20" s="9"/>
      <c r="B20" s="16">
        <f>IF(J20=TRUE, 1, 0)</f>
        <v>0</v>
      </c>
      <c r="C20" s="30"/>
      <c r="D20" s="41"/>
      <c r="E20" s="28"/>
      <c r="J20" s="8" t="b">
        <v>0</v>
      </c>
      <c r="K20" s="73"/>
      <c r="L20" s="89" t="s">
        <v>31</v>
      </c>
      <c r="M20" s="88">
        <v>0</v>
      </c>
      <c r="N20" s="88">
        <v>130</v>
      </c>
      <c r="O20" s="88"/>
      <c r="P20" s="122" t="s">
        <v>223</v>
      </c>
      <c r="Q20" s="123">
        <v>15</v>
      </c>
      <c r="X20" s="3"/>
    </row>
    <row r="21" spans="1:24" ht="18.899999999999999" customHeight="1">
      <c r="A21" s="9"/>
      <c r="B21" s="16">
        <f>IF(J21=TRUE, 1, 0)</f>
        <v>0</v>
      </c>
      <c r="C21" s="30"/>
      <c r="D21" s="41"/>
      <c r="E21" s="28"/>
      <c r="J21" s="8" t="b">
        <v>0</v>
      </c>
      <c r="K21" s="73"/>
      <c r="L21" s="89" t="s">
        <v>32</v>
      </c>
      <c r="M21" s="88">
        <v>0</v>
      </c>
      <c r="N21" s="88">
        <v>128</v>
      </c>
      <c r="O21" s="88"/>
      <c r="P21" s="122" t="s">
        <v>224</v>
      </c>
      <c r="Q21" s="123">
        <v>16</v>
      </c>
      <c r="X21" s="3"/>
    </row>
    <row r="22" spans="1:24" ht="18.899999999999999" customHeight="1">
      <c r="A22" s="9"/>
      <c r="B22" s="16">
        <f>IF(J22=TRUE, 1, 0)</f>
        <v>0</v>
      </c>
      <c r="C22" s="30"/>
      <c r="D22" s="41"/>
      <c r="E22" s="28"/>
      <c r="J22" s="8" t="b">
        <v>0</v>
      </c>
      <c r="K22" s="73"/>
      <c r="L22" s="89" t="s">
        <v>8</v>
      </c>
      <c r="M22" s="88">
        <v>0</v>
      </c>
      <c r="N22" s="88">
        <v>128</v>
      </c>
      <c r="O22" s="88"/>
      <c r="P22" s="122" t="s">
        <v>225</v>
      </c>
      <c r="Q22" s="123">
        <v>17</v>
      </c>
      <c r="X22" s="3"/>
    </row>
    <row r="23" spans="1:24" ht="18.899999999999999" customHeight="1">
      <c r="A23" s="10"/>
      <c r="B23" s="16">
        <f>IF(J23=TRUE, 4, 0)</f>
        <v>0</v>
      </c>
      <c r="C23" s="30"/>
      <c r="D23" s="16"/>
      <c r="E23" s="28"/>
      <c r="J23" s="8" t="b">
        <v>0</v>
      </c>
      <c r="K23" s="73"/>
      <c r="L23" s="89" t="s">
        <v>9</v>
      </c>
      <c r="M23" s="88">
        <v>0</v>
      </c>
      <c r="N23" s="88">
        <v>131</v>
      </c>
      <c r="O23" s="88"/>
      <c r="P23" s="122" t="s">
        <v>226</v>
      </c>
      <c r="Q23" s="123">
        <v>17</v>
      </c>
      <c r="X23" s="3"/>
    </row>
    <row r="24" spans="1:24" ht="18.899999999999999" customHeight="1">
      <c r="A24" s="9"/>
      <c r="B24" s="16">
        <f>IF(J24=TRUE, 1, 0)</f>
        <v>0</v>
      </c>
      <c r="C24" s="42"/>
      <c r="D24" s="130" t="s">
        <v>55</v>
      </c>
      <c r="E24" s="28"/>
      <c r="J24" s="8" t="b">
        <v>0</v>
      </c>
      <c r="K24" s="73"/>
      <c r="L24" s="89" t="s">
        <v>10</v>
      </c>
      <c r="M24" s="88">
        <v>0</v>
      </c>
      <c r="N24" s="88">
        <v>130</v>
      </c>
      <c r="O24" s="88"/>
      <c r="P24" s="122" t="s">
        <v>138</v>
      </c>
      <c r="Q24" s="123">
        <v>18</v>
      </c>
      <c r="X24" s="3"/>
    </row>
    <row r="25" spans="1:24" ht="18.899999999999999" customHeight="1">
      <c r="A25" s="9"/>
      <c r="B25" s="16">
        <f>IF(J25=TRUE, 3, 0)</f>
        <v>0</v>
      </c>
      <c r="C25" s="42"/>
      <c r="D25" s="41"/>
      <c r="E25" s="28"/>
      <c r="J25" s="8" t="b">
        <v>0</v>
      </c>
      <c r="K25" s="73"/>
      <c r="L25" s="89" t="s">
        <v>33</v>
      </c>
      <c r="M25" s="88">
        <v>5</v>
      </c>
      <c r="N25" s="88">
        <v>163</v>
      </c>
      <c r="O25" s="88"/>
      <c r="P25" s="122" t="s">
        <v>227</v>
      </c>
      <c r="Q25" s="123">
        <v>19</v>
      </c>
    </row>
    <row r="26" spans="1:24" ht="18.899999999999999" customHeight="1">
      <c r="A26" s="9"/>
      <c r="B26" s="16">
        <f>IF(J26=TRUE, 1, 0)</f>
        <v>0</v>
      </c>
      <c r="C26" s="42"/>
      <c r="D26" s="41"/>
      <c r="E26" s="28"/>
      <c r="J26" s="8" t="b">
        <v>0</v>
      </c>
      <c r="K26" s="73"/>
      <c r="L26" s="89" t="s">
        <v>34</v>
      </c>
      <c r="M26" s="88">
        <v>5</v>
      </c>
      <c r="N26" s="88">
        <v>161</v>
      </c>
      <c r="O26" s="88"/>
      <c r="P26" s="122" t="s">
        <v>228</v>
      </c>
      <c r="Q26" s="123">
        <v>6</v>
      </c>
    </row>
    <row r="27" spans="1:24" ht="18.899999999999999" customHeight="1">
      <c r="A27" s="9"/>
      <c r="B27" s="16">
        <f>IF(J27=TRUE, 3, 0)</f>
        <v>0</v>
      </c>
      <c r="C27" s="16"/>
      <c r="D27" s="44" t="s">
        <v>185</v>
      </c>
      <c r="E27" s="28"/>
      <c r="J27" s="8" t="b">
        <v>0</v>
      </c>
      <c r="K27" s="73"/>
      <c r="L27" s="89" t="s">
        <v>1</v>
      </c>
      <c r="M27" s="88">
        <v>5</v>
      </c>
      <c r="N27" s="88">
        <v>158</v>
      </c>
      <c r="O27" s="88"/>
      <c r="P27" s="122" t="s">
        <v>229</v>
      </c>
      <c r="Q27" s="123">
        <v>8</v>
      </c>
    </row>
    <row r="28" spans="1:24" ht="18.899999999999999" customHeight="1">
      <c r="A28" s="9"/>
      <c r="B28" s="16">
        <f>IF(J28=TRUE, 2, 0)</f>
        <v>0</v>
      </c>
      <c r="C28" s="16"/>
      <c r="D28" s="41"/>
      <c r="E28" s="28"/>
      <c r="J28" s="8" t="b">
        <v>0</v>
      </c>
      <c r="K28" s="73"/>
      <c r="L28" s="89" t="s">
        <v>2</v>
      </c>
      <c r="M28" s="88">
        <v>5</v>
      </c>
      <c r="N28" s="88">
        <v>155</v>
      </c>
      <c r="O28" s="88"/>
      <c r="P28" s="122" t="s">
        <v>230</v>
      </c>
      <c r="Q28" s="123">
        <v>10</v>
      </c>
    </row>
    <row r="29" spans="1:24" ht="18.899999999999999" customHeight="1">
      <c r="A29" s="9"/>
      <c r="B29" s="16">
        <f>IF(J29=TRUE, 4, 0)</f>
        <v>0</v>
      </c>
      <c r="C29" s="16"/>
      <c r="D29" s="41"/>
      <c r="E29" s="28"/>
      <c r="J29" s="8" t="b">
        <v>0</v>
      </c>
      <c r="K29" s="73"/>
      <c r="L29" s="89" t="s">
        <v>35</v>
      </c>
      <c r="M29" s="88">
        <v>5</v>
      </c>
      <c r="N29" s="88">
        <v>158</v>
      </c>
      <c r="O29" s="88"/>
      <c r="P29" s="122" t="s">
        <v>231</v>
      </c>
      <c r="Q29" s="123">
        <v>12</v>
      </c>
    </row>
    <row r="30" spans="1:24" ht="18.899999999999999" customHeight="1">
      <c r="A30" s="9"/>
      <c r="B30" s="16">
        <f>IF(J30=TRUE, 8, 0)</f>
        <v>0</v>
      </c>
      <c r="C30" s="16"/>
      <c r="D30" s="41"/>
      <c r="E30" s="28"/>
      <c r="J30" s="8" t="b">
        <v>0</v>
      </c>
      <c r="K30" s="73"/>
      <c r="L30" s="89" t="s">
        <v>36</v>
      </c>
      <c r="M30" s="88">
        <v>5</v>
      </c>
      <c r="N30" s="88">
        <v>155</v>
      </c>
      <c r="O30" s="88"/>
      <c r="P30" s="122" t="s">
        <v>232</v>
      </c>
      <c r="Q30" s="123">
        <v>19</v>
      </c>
    </row>
    <row r="31" spans="1:24" ht="18.899999999999999" customHeight="1">
      <c r="A31" s="9"/>
      <c r="B31" s="16">
        <f>IF(J31=TRUE, 1, 0)</f>
        <v>0</v>
      </c>
      <c r="C31" s="16"/>
      <c r="D31" s="41"/>
      <c r="E31" s="28"/>
      <c r="J31" s="8" t="b">
        <v>0</v>
      </c>
      <c r="K31" s="73"/>
      <c r="L31" s="89" t="s">
        <v>37</v>
      </c>
      <c r="M31" s="88">
        <v>5</v>
      </c>
      <c r="N31" s="88">
        <v>152</v>
      </c>
      <c r="O31" s="88"/>
      <c r="P31" s="122" t="s">
        <v>233</v>
      </c>
      <c r="Q31" s="123">
        <v>8</v>
      </c>
    </row>
    <row r="32" spans="1:24" ht="18.899999999999999" customHeight="1">
      <c r="A32" s="9"/>
      <c r="B32" s="16">
        <f>IF(J32=TRUE, 2, 0)</f>
        <v>0</v>
      </c>
      <c r="C32" s="16"/>
      <c r="D32" s="41"/>
      <c r="E32" s="28"/>
      <c r="J32" s="8" t="b">
        <v>0</v>
      </c>
      <c r="K32" s="73"/>
      <c r="L32" s="89" t="s">
        <v>38</v>
      </c>
      <c r="M32" s="88">
        <v>5</v>
      </c>
      <c r="N32" s="88">
        <v>151</v>
      </c>
      <c r="O32" s="88"/>
      <c r="P32" s="122" t="s">
        <v>234</v>
      </c>
      <c r="Q32" s="123">
        <v>10</v>
      </c>
    </row>
    <row r="33" spans="1:17" ht="18.899999999999999" customHeight="1">
      <c r="A33" s="9"/>
      <c r="B33" s="16">
        <f>IF(J33=TRUE, K33*2, 0)</f>
        <v>0</v>
      </c>
      <c r="C33" s="16"/>
      <c r="D33" s="109" t="s">
        <v>237</v>
      </c>
      <c r="E33" s="28"/>
      <c r="J33" s="8" t="b">
        <v>0</v>
      </c>
      <c r="K33" s="73">
        <v>1</v>
      </c>
      <c r="L33" s="89" t="s">
        <v>5</v>
      </c>
      <c r="M33" s="88">
        <v>5</v>
      </c>
      <c r="N33" s="88">
        <v>146</v>
      </c>
      <c r="O33" s="88"/>
      <c r="P33" s="122" t="s">
        <v>235</v>
      </c>
      <c r="Q33" s="123">
        <v>14</v>
      </c>
    </row>
    <row r="34" spans="1:17" ht="18.899999999999999" customHeight="1">
      <c r="A34" s="9"/>
      <c r="B34" s="16">
        <f>IF(J34=TRUE, 1, 0)</f>
        <v>0</v>
      </c>
      <c r="C34" s="16"/>
      <c r="D34" s="41"/>
      <c r="E34" s="28"/>
      <c r="J34" s="8" t="b">
        <v>0</v>
      </c>
      <c r="K34" s="73"/>
      <c r="L34" s="89" t="s">
        <v>11</v>
      </c>
      <c r="M34" s="88">
        <v>0</v>
      </c>
      <c r="N34" s="88">
        <v>130</v>
      </c>
      <c r="O34" s="88"/>
      <c r="P34" s="122" t="s">
        <v>236</v>
      </c>
      <c r="Q34" s="123">
        <v>16</v>
      </c>
    </row>
    <row r="35" spans="1:17" ht="18.899999999999999" customHeight="1">
      <c r="A35" s="9"/>
      <c r="B35" s="16">
        <f>IF(J35=TRUE, 2, 0)</f>
        <v>0</v>
      </c>
      <c r="C35" s="16"/>
      <c r="D35" s="41"/>
      <c r="E35" s="28"/>
      <c r="J35" s="8" t="b">
        <v>0</v>
      </c>
      <c r="K35" s="73"/>
      <c r="L35" s="89" t="s">
        <v>39</v>
      </c>
      <c r="M35" s="88">
        <v>6</v>
      </c>
      <c r="N35" s="88">
        <v>157</v>
      </c>
      <c r="O35" s="88"/>
      <c r="P35" s="88"/>
      <c r="Q35" s="88"/>
    </row>
    <row r="36" spans="1:17" ht="18.899999999999999" customHeight="1">
      <c r="A36" s="9"/>
      <c r="B36" s="16">
        <f>IF(J36=TRUE, 2, 0)</f>
        <v>0</v>
      </c>
      <c r="C36" s="16"/>
      <c r="D36" s="41"/>
      <c r="E36" s="28"/>
      <c r="J36" s="8" t="b">
        <v>0</v>
      </c>
      <c r="K36" s="73"/>
      <c r="L36" s="89" t="s">
        <v>40</v>
      </c>
      <c r="M36" s="88">
        <v>6</v>
      </c>
      <c r="N36" s="88">
        <v>155</v>
      </c>
      <c r="O36" s="88"/>
      <c r="P36" s="88"/>
      <c r="Q36" s="88"/>
    </row>
    <row r="37" spans="1:17" ht="18.899999999999999" customHeight="1">
      <c r="A37" s="9"/>
      <c r="B37" s="16">
        <f>IF(J37=TRUE, 3, 0)</f>
        <v>0</v>
      </c>
      <c r="C37" s="16"/>
      <c r="D37" s="41"/>
      <c r="E37" s="28"/>
      <c r="J37" s="8" t="b">
        <v>0</v>
      </c>
      <c r="K37" s="73"/>
      <c r="L37" s="89" t="s">
        <v>6</v>
      </c>
      <c r="M37" s="88">
        <v>6</v>
      </c>
      <c r="N37" s="88">
        <v>143</v>
      </c>
      <c r="O37" s="88"/>
      <c r="P37" s="88"/>
      <c r="Q37" s="88"/>
    </row>
    <row r="38" spans="1:17" ht="18.899999999999999" customHeight="1">
      <c r="A38" s="9"/>
      <c r="B38" s="16">
        <f>IF(J38=TRUE, 2, 0)</f>
        <v>0</v>
      </c>
      <c r="C38" s="16"/>
      <c r="D38" s="41"/>
      <c r="E38" s="28"/>
      <c r="J38" s="8" t="b">
        <v>0</v>
      </c>
      <c r="K38" s="73"/>
      <c r="L38" s="89" t="s">
        <v>12</v>
      </c>
      <c r="M38" s="88">
        <v>10</v>
      </c>
      <c r="N38" s="88">
        <v>176</v>
      </c>
      <c r="O38" s="88"/>
      <c r="P38" s="88"/>
      <c r="Q38" s="88"/>
    </row>
    <row r="39" spans="1:17" ht="18.899999999999999" customHeight="1">
      <c r="A39" s="9"/>
      <c r="B39" s="16">
        <f>IF(J39=TRUE, K39, 0)</f>
        <v>0</v>
      </c>
      <c r="C39" s="16"/>
      <c r="D39" s="45" t="s">
        <v>57</v>
      </c>
      <c r="E39" s="28"/>
      <c r="J39" s="8" t="b">
        <v>0</v>
      </c>
      <c r="K39" s="73">
        <v>1</v>
      </c>
      <c r="L39" s="89" t="s">
        <v>13</v>
      </c>
      <c r="M39" s="88">
        <v>6</v>
      </c>
      <c r="N39" s="88">
        <v>170</v>
      </c>
      <c r="O39" s="88"/>
      <c r="P39" s="88"/>
      <c r="Q39" s="88"/>
    </row>
    <row r="40" spans="1:17" ht="18.899999999999999" customHeight="1">
      <c r="A40" s="10"/>
      <c r="B40" s="16">
        <f>IF(J40=TRUE, K40, 0)</f>
        <v>0</v>
      </c>
      <c r="C40" s="46"/>
      <c r="D40" s="47" t="s">
        <v>187</v>
      </c>
      <c r="E40" s="28"/>
      <c r="J40" s="8" t="b">
        <v>0</v>
      </c>
      <c r="K40" s="73">
        <v>1</v>
      </c>
      <c r="L40" s="89" t="s">
        <v>14</v>
      </c>
      <c r="M40" s="88">
        <v>10</v>
      </c>
      <c r="N40" s="88">
        <v>144</v>
      </c>
      <c r="O40" s="88"/>
      <c r="P40" s="88"/>
      <c r="Q40" s="88"/>
    </row>
    <row r="41" spans="1:17" ht="18.899999999999999" customHeight="1">
      <c r="A41" s="9"/>
      <c r="B41" s="16">
        <f>IF(J41=TRUE, 7, 0)</f>
        <v>0</v>
      </c>
      <c r="C41" s="46"/>
      <c r="D41" s="48" t="s">
        <v>147</v>
      </c>
      <c r="E41" s="28"/>
      <c r="J41" s="8" t="b">
        <v>0</v>
      </c>
      <c r="K41" s="73"/>
      <c r="L41" s="89" t="s">
        <v>15</v>
      </c>
      <c r="M41" s="88">
        <v>6</v>
      </c>
      <c r="N41" s="88">
        <v>152</v>
      </c>
      <c r="O41" s="88"/>
      <c r="P41" s="88"/>
      <c r="Q41" s="88"/>
    </row>
    <row r="42" spans="1:17" ht="18.899999999999999" customHeight="1">
      <c r="A42" s="10"/>
      <c r="B42" s="16">
        <f>IF(J42=TRUE, 12, 0)</f>
        <v>0</v>
      </c>
      <c r="C42" s="46"/>
      <c r="D42" s="49" t="s">
        <v>186</v>
      </c>
      <c r="E42" s="28"/>
      <c r="J42" s="8" t="b">
        <v>0</v>
      </c>
      <c r="K42" s="73"/>
      <c r="L42" s="89" t="s">
        <v>41</v>
      </c>
      <c r="M42" s="88">
        <v>6</v>
      </c>
      <c r="N42" s="88">
        <v>152</v>
      </c>
      <c r="O42" s="88"/>
      <c r="P42" s="88"/>
      <c r="Q42" s="88"/>
    </row>
    <row r="43" spans="1:17" ht="18.899999999999999" customHeight="1">
      <c r="A43" s="9"/>
      <c r="B43" s="16">
        <f>IF(J43=TRUE, 2, 0)</f>
        <v>0</v>
      </c>
      <c r="C43" s="16"/>
      <c r="D43" s="41"/>
      <c r="E43" s="28"/>
      <c r="J43" s="8" t="b">
        <v>0</v>
      </c>
      <c r="K43" s="73"/>
      <c r="L43" s="89" t="s">
        <v>42</v>
      </c>
      <c r="M43" s="88">
        <v>6</v>
      </c>
      <c r="N43" s="88">
        <v>150</v>
      </c>
      <c r="O43" s="88"/>
      <c r="P43" s="88"/>
      <c r="Q43" s="88"/>
    </row>
    <row r="44" spans="1:17" ht="18.899999999999999" customHeight="1">
      <c r="A44" s="9"/>
      <c r="B44" s="16">
        <f>IF(J44=TRUE, 1, 0)</f>
        <v>0</v>
      </c>
      <c r="C44" s="16"/>
      <c r="D44" s="41"/>
      <c r="E44" s="28"/>
      <c r="J44" s="8" t="b">
        <v>0</v>
      </c>
      <c r="K44" s="73"/>
      <c r="L44" s="89" t="s">
        <v>43</v>
      </c>
      <c r="M44" s="88">
        <v>10</v>
      </c>
      <c r="N44" s="88">
        <v>145</v>
      </c>
      <c r="O44" s="88"/>
      <c r="P44" s="88"/>
      <c r="Q44" s="88"/>
    </row>
    <row r="45" spans="1:17" ht="18.899999999999999" customHeight="1">
      <c r="A45" s="9"/>
      <c r="B45" s="16">
        <f>IF(J45=TRUE, 4, 0)</f>
        <v>0</v>
      </c>
      <c r="C45" s="16"/>
      <c r="D45" s="41"/>
      <c r="E45" s="28"/>
      <c r="J45" s="8" t="b">
        <v>0</v>
      </c>
      <c r="K45" s="73"/>
      <c r="L45" s="89" t="s">
        <v>44</v>
      </c>
      <c r="M45" s="88">
        <v>10</v>
      </c>
      <c r="N45" s="88">
        <v>143</v>
      </c>
      <c r="O45" s="88"/>
      <c r="P45" s="88"/>
      <c r="Q45" s="88"/>
    </row>
    <row r="46" spans="1:17" ht="18.899999999999999" customHeight="1">
      <c r="A46" s="9"/>
      <c r="B46" s="16">
        <f>IF(J46=TRUE, 2, 0)</f>
        <v>0</v>
      </c>
      <c r="C46" s="16"/>
      <c r="D46" s="41"/>
      <c r="E46" s="28"/>
      <c r="J46" s="8" t="b">
        <v>0</v>
      </c>
      <c r="K46" s="73"/>
      <c r="L46" s="89" t="s">
        <v>45</v>
      </c>
      <c r="M46" s="88">
        <v>3</v>
      </c>
      <c r="N46" s="88">
        <v>142</v>
      </c>
      <c r="O46" s="88"/>
      <c r="P46" s="88"/>
      <c r="Q46" s="88"/>
    </row>
    <row r="47" spans="1:17" ht="18.899999999999999" customHeight="1">
      <c r="A47" s="9"/>
      <c r="B47" s="16">
        <f>IF(J47=TRUE, 4, 0)</f>
        <v>0</v>
      </c>
      <c r="C47" s="16"/>
      <c r="D47" s="41"/>
      <c r="E47" s="28"/>
      <c r="J47" s="8" t="b">
        <v>0</v>
      </c>
      <c r="K47" s="73"/>
      <c r="L47" s="89" t="s">
        <v>46</v>
      </c>
      <c r="M47" s="88">
        <v>3</v>
      </c>
      <c r="N47" s="88">
        <v>140</v>
      </c>
      <c r="O47" s="88"/>
      <c r="P47" s="88"/>
      <c r="Q47" s="88"/>
    </row>
    <row r="48" spans="1:17" ht="18.899999999999999" customHeight="1">
      <c r="A48" s="9"/>
      <c r="B48" s="16">
        <f>IF(J48=TRUE, 2, 0)</f>
        <v>0</v>
      </c>
      <c r="C48" s="16"/>
      <c r="D48" s="41"/>
      <c r="E48" s="28"/>
      <c r="J48" s="8" t="b">
        <v>0</v>
      </c>
      <c r="K48" s="73"/>
      <c r="L48" s="89" t="s">
        <v>16</v>
      </c>
      <c r="M48" s="88">
        <v>6</v>
      </c>
      <c r="N48" s="88">
        <v>140</v>
      </c>
      <c r="O48" s="88"/>
      <c r="P48" s="88"/>
      <c r="Q48" s="88"/>
    </row>
    <row r="49" spans="1:26" ht="18.899999999999999" customHeight="1">
      <c r="A49" s="9"/>
      <c r="B49" s="16">
        <f>IF(J49=TRUE, 1, 0)</f>
        <v>0</v>
      </c>
      <c r="C49" s="16"/>
      <c r="D49" s="41"/>
      <c r="E49" s="28"/>
      <c r="J49" s="8" t="b">
        <v>0</v>
      </c>
      <c r="K49" s="73"/>
      <c r="L49" s="89" t="s">
        <v>17</v>
      </c>
      <c r="M49" s="88">
        <v>3</v>
      </c>
      <c r="N49" s="88">
        <v>136</v>
      </c>
      <c r="O49" s="88"/>
      <c r="P49" s="88"/>
      <c r="Q49" s="88"/>
    </row>
    <row r="50" spans="1:26" ht="18.899999999999999" customHeight="1">
      <c r="A50" s="9"/>
      <c r="B50" s="16">
        <f>IF(J50=TRUE, 3, 0)</f>
        <v>0</v>
      </c>
      <c r="C50" s="16"/>
      <c r="D50" s="41"/>
      <c r="E50" s="28"/>
      <c r="J50" s="8" t="b">
        <v>0</v>
      </c>
      <c r="K50" s="73"/>
      <c r="L50" s="89" t="s">
        <v>18</v>
      </c>
      <c r="M50" s="88">
        <v>6</v>
      </c>
      <c r="N50" s="88">
        <v>168</v>
      </c>
      <c r="O50" s="88"/>
      <c r="P50" s="88"/>
      <c r="Q50" s="88"/>
    </row>
    <row r="51" spans="1:26" ht="18.899999999999999" customHeight="1">
      <c r="A51" s="9"/>
      <c r="B51" s="16">
        <f>IF(J51=TRUE, 2, 0)</f>
        <v>0</v>
      </c>
      <c r="C51" s="16"/>
      <c r="D51" s="41"/>
      <c r="E51" s="28"/>
      <c r="J51" s="8" t="b">
        <v>0</v>
      </c>
      <c r="K51" s="73"/>
      <c r="L51" s="89" t="s">
        <v>19</v>
      </c>
      <c r="M51" s="88">
        <v>9</v>
      </c>
      <c r="N51" s="88">
        <v>149</v>
      </c>
      <c r="O51" s="88"/>
      <c r="P51" s="88"/>
      <c r="Q51" s="88"/>
    </row>
    <row r="52" spans="1:26" ht="18.899999999999999" customHeight="1">
      <c r="A52" s="9"/>
      <c r="B52" s="16">
        <f>IF(J52=TRUE, 2, 0)</f>
        <v>0</v>
      </c>
      <c r="C52" s="16"/>
      <c r="D52" s="41"/>
      <c r="E52" s="28"/>
      <c r="J52" s="8" t="b">
        <v>0</v>
      </c>
      <c r="K52" s="73"/>
      <c r="L52" s="89" t="s">
        <v>20</v>
      </c>
      <c r="M52" s="88">
        <v>0</v>
      </c>
      <c r="N52" s="88">
        <v>150</v>
      </c>
      <c r="O52" s="88"/>
      <c r="P52" s="88"/>
      <c r="Q52" s="88"/>
    </row>
    <row r="53" spans="1:26" ht="18.899999999999999" customHeight="1">
      <c r="A53" s="9"/>
      <c r="B53" s="16">
        <f>IF(J53=TRUE, 4, 0)</f>
        <v>0</v>
      </c>
      <c r="C53" s="16"/>
      <c r="D53" s="41"/>
      <c r="E53" s="28"/>
      <c r="J53" s="8" t="b">
        <v>0</v>
      </c>
      <c r="K53" s="73"/>
      <c r="L53" s="89" t="s">
        <v>21</v>
      </c>
      <c r="M53" s="88">
        <v>6</v>
      </c>
      <c r="N53" s="88">
        <v>148</v>
      </c>
      <c r="O53" s="88"/>
      <c r="P53" s="88"/>
      <c r="Q53" s="88"/>
    </row>
    <row r="54" spans="1:26" ht="18.899999999999999" customHeight="1">
      <c r="A54" s="9"/>
      <c r="B54" s="16">
        <f>IF(J54=TRUE, 2, 0)</f>
        <v>0</v>
      </c>
      <c r="C54" s="16"/>
      <c r="D54" s="41"/>
      <c r="E54" s="28"/>
      <c r="J54" s="8" t="b">
        <v>0</v>
      </c>
      <c r="K54" s="73"/>
      <c r="L54" s="89" t="s">
        <v>47</v>
      </c>
      <c r="M54" s="88">
        <v>6</v>
      </c>
      <c r="N54" s="88">
        <v>147</v>
      </c>
      <c r="O54" s="88"/>
      <c r="P54" s="88"/>
      <c r="Q54" s="88"/>
    </row>
    <row r="55" spans="1:26" ht="18.899999999999999" customHeight="1">
      <c r="A55" s="11" t="s">
        <v>158</v>
      </c>
      <c r="B55" s="16">
        <f>IF(J55=TRUE, K55, 0)</f>
        <v>0</v>
      </c>
      <c r="C55" s="16"/>
      <c r="D55" s="44" t="s">
        <v>101</v>
      </c>
      <c r="E55" s="28"/>
      <c r="J55" s="8" t="b">
        <v>0</v>
      </c>
      <c r="K55" s="73">
        <v>1</v>
      </c>
      <c r="L55" s="89" t="s">
        <v>48</v>
      </c>
      <c r="M55" s="88">
        <v>6</v>
      </c>
      <c r="N55" s="88">
        <v>145</v>
      </c>
      <c r="O55" s="88"/>
      <c r="P55" s="88"/>
      <c r="Q55" s="88"/>
    </row>
    <row r="56" spans="1:26" ht="18.899999999999999" customHeight="1">
      <c r="A56" s="9"/>
      <c r="B56" s="16">
        <f>IF(J56=TRUE, 1, 0)</f>
        <v>0</v>
      </c>
      <c r="C56" s="16"/>
      <c r="D56" s="41"/>
      <c r="E56" s="28"/>
      <c r="J56" s="8" t="b">
        <v>0</v>
      </c>
      <c r="K56" s="73"/>
      <c r="L56" s="89" t="s">
        <v>22</v>
      </c>
      <c r="M56" s="88">
        <v>9</v>
      </c>
      <c r="N56" s="88">
        <v>138</v>
      </c>
      <c r="O56" s="88"/>
      <c r="P56" s="88"/>
      <c r="Q56" s="88"/>
    </row>
    <row r="57" spans="1:26" ht="18.899999999999999" customHeight="1">
      <c r="A57" s="9"/>
      <c r="B57" s="16">
        <f>IF(J57=TRUE, 3, 0)</f>
        <v>0</v>
      </c>
      <c r="C57" s="16"/>
      <c r="D57" s="41"/>
      <c r="E57" s="28"/>
      <c r="J57" s="8" t="b">
        <v>0</v>
      </c>
      <c r="K57" s="73"/>
      <c r="L57" s="89" t="s">
        <v>49</v>
      </c>
      <c r="M57" s="88">
        <v>9</v>
      </c>
      <c r="N57" s="88">
        <v>139</v>
      </c>
      <c r="O57" s="88"/>
      <c r="P57" s="88"/>
      <c r="Q57" s="88"/>
    </row>
    <row r="58" spans="1:26" ht="18.899999999999999" customHeight="1">
      <c r="A58" s="9"/>
      <c r="B58" s="16">
        <f>IF(J58=TRUE, K58, 0)</f>
        <v>0</v>
      </c>
      <c r="C58" s="16"/>
      <c r="D58" s="44" t="s">
        <v>56</v>
      </c>
      <c r="E58" s="28"/>
      <c r="J58" s="8" t="b">
        <v>0</v>
      </c>
      <c r="K58" s="73">
        <v>1</v>
      </c>
      <c r="L58" s="89" t="s">
        <v>50</v>
      </c>
      <c r="M58" s="88">
        <v>9</v>
      </c>
      <c r="N58" s="88">
        <v>137</v>
      </c>
      <c r="O58" s="88"/>
      <c r="P58" s="88"/>
      <c r="Q58" s="88"/>
    </row>
    <row r="59" spans="1:26" ht="18.899999999999999" customHeight="1">
      <c r="A59" s="9"/>
      <c r="B59" s="16">
        <f>IF(J59=TRUE, K59, 0)</f>
        <v>0</v>
      </c>
      <c r="C59" s="16"/>
      <c r="D59" s="44" t="s">
        <v>104</v>
      </c>
      <c r="E59" s="28"/>
      <c r="J59" s="8" t="b">
        <v>0</v>
      </c>
      <c r="K59" s="73">
        <v>1</v>
      </c>
      <c r="L59" s="89" t="s">
        <v>51</v>
      </c>
      <c r="M59" s="88">
        <v>0</v>
      </c>
      <c r="N59" s="88">
        <v>135</v>
      </c>
      <c r="O59" s="88"/>
      <c r="P59" s="88"/>
      <c r="Q59" s="88"/>
    </row>
    <row r="60" spans="1:26" ht="18.899999999999999" customHeight="1">
      <c r="A60" s="9"/>
      <c r="B60" s="16">
        <f>IF(J60=TRUE, 4, 0)</f>
        <v>0</v>
      </c>
      <c r="C60" s="16"/>
      <c r="D60" s="44"/>
      <c r="E60" s="28"/>
      <c r="J60" s="8" t="b">
        <v>0</v>
      </c>
      <c r="K60" s="73"/>
      <c r="L60" s="89" t="s">
        <v>52</v>
      </c>
      <c r="M60" s="88">
        <v>0</v>
      </c>
      <c r="N60" s="88">
        <v>133</v>
      </c>
      <c r="O60" s="88"/>
      <c r="P60" s="88"/>
      <c r="Q60" s="88"/>
    </row>
    <row r="61" spans="1:26">
      <c r="A61" s="50" t="s">
        <v>115</v>
      </c>
      <c r="B61" s="41"/>
      <c r="C61" s="41"/>
      <c r="D61" s="41"/>
      <c r="E61" s="28"/>
      <c r="L61" s="89" t="s">
        <v>23</v>
      </c>
      <c r="M61" s="88">
        <v>0</v>
      </c>
      <c r="N61" s="88">
        <v>128</v>
      </c>
      <c r="O61" s="88"/>
      <c r="P61" s="88"/>
      <c r="Q61" s="88"/>
    </row>
    <row r="62" spans="1:26" s="4" customFormat="1" ht="24.9" customHeight="1">
      <c r="A62" s="51" t="s">
        <v>116</v>
      </c>
      <c r="B62" s="52">
        <f>SUM(B12,B15,B17:B60)</f>
        <v>0</v>
      </c>
      <c r="C62" s="52"/>
      <c r="D62" s="21"/>
      <c r="E62" s="53"/>
      <c r="K62" s="79"/>
      <c r="L62" s="5"/>
      <c r="M62" s="5"/>
      <c r="N62" s="1"/>
      <c r="O62" s="1"/>
      <c r="P62" s="1"/>
      <c r="Q62" s="1"/>
      <c r="R62" s="1"/>
      <c r="S62" s="1"/>
      <c r="T62"/>
      <c r="U62"/>
      <c r="V62"/>
      <c r="W62"/>
      <c r="X62"/>
      <c r="Y62"/>
      <c r="Z62"/>
    </row>
    <row r="63" spans="1:26" s="5" customFormat="1" ht="24.9" customHeight="1">
      <c r="A63" s="51" t="s">
        <v>146</v>
      </c>
      <c r="B63" s="52" t="str">
        <f>VLOOKUP(B62,R2:S12,2,TRUE)</f>
        <v>-</v>
      </c>
      <c r="C63" s="52"/>
      <c r="D63" s="54"/>
      <c r="E63" s="55"/>
      <c r="K63" s="80"/>
      <c r="L63"/>
      <c r="M63"/>
      <c r="N63" s="1"/>
      <c r="O63" s="1"/>
      <c r="P63" s="1"/>
      <c r="Q63" s="1"/>
      <c r="R63" s="1"/>
      <c r="S63" s="1"/>
      <c r="T63"/>
      <c r="U63"/>
      <c r="V63"/>
      <c r="W63"/>
      <c r="X63"/>
      <c r="Y63"/>
      <c r="Z63"/>
    </row>
    <row r="64" spans="1:26">
      <c r="A64" s="28"/>
      <c r="B64" s="27"/>
      <c r="C64" s="27"/>
      <c r="D64" s="27"/>
      <c r="E64" s="28"/>
      <c r="L64" s="90" t="s">
        <v>206</v>
      </c>
      <c r="M64" s="84"/>
      <c r="N64" s="1"/>
      <c r="O64" s="1"/>
      <c r="P64" s="1"/>
      <c r="Q64" s="1"/>
    </row>
    <row r="65" spans="12:17">
      <c r="L65" s="83" t="s">
        <v>199</v>
      </c>
      <c r="M65" s="84">
        <v>0</v>
      </c>
      <c r="N65" s="1"/>
      <c r="O65" s="1"/>
      <c r="P65" s="1"/>
      <c r="Q65" s="1"/>
    </row>
    <row r="66" spans="12:17">
      <c r="L66" s="83" t="s">
        <v>127</v>
      </c>
      <c r="M66" s="84">
        <v>0</v>
      </c>
      <c r="N66" s="1"/>
      <c r="O66" s="1"/>
      <c r="P66" s="1"/>
      <c r="Q66" s="1"/>
    </row>
    <row r="67" spans="12:17">
      <c r="L67" s="83" t="s">
        <v>128</v>
      </c>
      <c r="M67" s="84">
        <v>3</v>
      </c>
      <c r="N67" s="1"/>
      <c r="O67" s="1"/>
      <c r="P67" s="1"/>
      <c r="Q67" s="1"/>
    </row>
    <row r="68" spans="12:17">
      <c r="L68" s="85" t="s">
        <v>129</v>
      </c>
      <c r="M68" s="84">
        <v>5</v>
      </c>
      <c r="N68" s="1"/>
      <c r="O68" s="1"/>
      <c r="P68" s="1"/>
      <c r="Q68" s="1"/>
    </row>
    <row r="69" spans="12:17">
      <c r="L69" s="85" t="s">
        <v>130</v>
      </c>
      <c r="M69" s="84">
        <v>6</v>
      </c>
      <c r="N69" s="1"/>
      <c r="O69" s="1"/>
      <c r="P69" s="1"/>
      <c r="Q69" s="1"/>
    </row>
    <row r="70" spans="12:17">
      <c r="L70" s="85" t="s">
        <v>131</v>
      </c>
      <c r="M70" s="84">
        <v>6</v>
      </c>
      <c r="N70" s="1"/>
      <c r="O70" s="1"/>
      <c r="P70" s="1"/>
      <c r="Q70" s="1"/>
    </row>
    <row r="71" spans="12:17">
      <c r="L71" s="85" t="s">
        <v>132</v>
      </c>
      <c r="M71" s="84">
        <v>8</v>
      </c>
      <c r="N71" s="1"/>
      <c r="O71" s="1"/>
      <c r="P71" s="1"/>
      <c r="Q71" s="1"/>
    </row>
    <row r="72" spans="12:17">
      <c r="L72" s="85" t="s">
        <v>133</v>
      </c>
      <c r="M72" s="84">
        <v>9</v>
      </c>
      <c r="N72" s="1"/>
      <c r="O72" s="1"/>
      <c r="P72" s="1"/>
      <c r="Q72" s="1"/>
    </row>
    <row r="73" spans="12:17">
      <c r="L73" s="85" t="s">
        <v>134</v>
      </c>
      <c r="M73" s="84">
        <v>9</v>
      </c>
      <c r="N73" s="1"/>
      <c r="O73" s="1"/>
      <c r="P73" s="1"/>
      <c r="Q73" s="1"/>
    </row>
    <row r="74" spans="12:17">
      <c r="L74" s="85" t="s">
        <v>135</v>
      </c>
      <c r="M74" s="84">
        <v>10</v>
      </c>
      <c r="N74" s="1"/>
      <c r="O74" s="1"/>
      <c r="P74" s="1"/>
      <c r="Q74" s="1"/>
    </row>
    <row r="75" spans="12:17">
      <c r="L75" s="85" t="s">
        <v>136</v>
      </c>
      <c r="M75" s="84">
        <v>14</v>
      </c>
      <c r="N75" s="1"/>
      <c r="O75" s="1"/>
      <c r="P75" s="1"/>
      <c r="Q75" s="1"/>
    </row>
    <row r="76" spans="12:17">
      <c r="L76" s="85" t="s">
        <v>137</v>
      </c>
      <c r="M76" s="84">
        <v>16</v>
      </c>
      <c r="N76" s="1"/>
      <c r="O76" s="1"/>
      <c r="P76" s="1"/>
      <c r="Q76" s="1"/>
    </row>
    <row r="77" spans="12:17">
      <c r="L77" s="85" t="s">
        <v>138</v>
      </c>
      <c r="M77" s="84">
        <v>18</v>
      </c>
      <c r="N77" s="1"/>
      <c r="O77" s="1"/>
      <c r="P77" s="1"/>
      <c r="Q77" s="1"/>
    </row>
    <row r="78" spans="12:17">
      <c r="M78" s="1"/>
      <c r="N78" s="1"/>
      <c r="O78" s="1"/>
      <c r="P78" s="1"/>
      <c r="Q78" s="1"/>
    </row>
    <row r="79" spans="12:17">
      <c r="M79" s="1"/>
      <c r="N79" s="1"/>
      <c r="O79" s="1"/>
      <c r="P79" s="1"/>
      <c r="Q79" s="1"/>
    </row>
    <row r="80" spans="12:17">
      <c r="M80" s="1"/>
      <c r="N80" s="1"/>
      <c r="O80" s="1"/>
      <c r="P80" s="1"/>
      <c r="Q80" s="1"/>
    </row>
    <row r="81" spans="13:17">
      <c r="M81" s="1"/>
      <c r="N81" s="1"/>
      <c r="O81" s="1"/>
      <c r="P81" s="1"/>
      <c r="Q81" s="1"/>
    </row>
    <row r="82" spans="13:17">
      <c r="M82" s="1"/>
      <c r="N82" s="1"/>
      <c r="O82" s="1"/>
      <c r="P82" s="1"/>
      <c r="Q82" s="1"/>
    </row>
    <row r="83" spans="13:17">
      <c r="M83" s="1"/>
      <c r="N83" s="1"/>
      <c r="O83" s="1"/>
      <c r="P83" s="1"/>
      <c r="Q83" s="1"/>
    </row>
    <row r="84" spans="13:17">
      <c r="M84" s="1"/>
      <c r="N84" s="1"/>
      <c r="O84" s="1"/>
      <c r="P84" s="1"/>
      <c r="Q84" s="1"/>
    </row>
    <row r="85" spans="13:17">
      <c r="M85" s="1"/>
      <c r="N85" s="1"/>
      <c r="O85" s="1"/>
      <c r="P85" s="1"/>
      <c r="Q85" s="1"/>
    </row>
    <row r="86" spans="13:17">
      <c r="M86" s="1"/>
      <c r="N86" s="1"/>
      <c r="O86" s="1"/>
      <c r="P86" s="1"/>
      <c r="Q86" s="1"/>
    </row>
    <row r="87" spans="13:17">
      <c r="M87" s="1"/>
      <c r="N87" s="1"/>
      <c r="O87" s="1"/>
      <c r="P87" s="1"/>
      <c r="Q87" s="1"/>
    </row>
    <row r="88" spans="13:17">
      <c r="M88" s="1"/>
      <c r="N88" s="1"/>
      <c r="O88" s="1"/>
      <c r="P88" s="1"/>
      <c r="Q88" s="1"/>
    </row>
    <row r="89" spans="13:17">
      <c r="M89" s="1"/>
      <c r="N89" s="1"/>
      <c r="O89" s="1"/>
      <c r="P89" s="1"/>
      <c r="Q89" s="1"/>
    </row>
    <row r="90" spans="13:17">
      <c r="M90" s="1"/>
      <c r="N90" s="1"/>
      <c r="O90" s="1"/>
      <c r="P90" s="1"/>
      <c r="Q90" s="1"/>
    </row>
    <row r="91" spans="13:17">
      <c r="M91" s="1"/>
      <c r="N91" s="1"/>
      <c r="O91" s="1"/>
      <c r="P91" s="1"/>
      <c r="Q91" s="1"/>
    </row>
    <row r="92" spans="13:17">
      <c r="M92" s="1"/>
      <c r="N92" s="1"/>
      <c r="O92" s="1"/>
      <c r="P92" s="1"/>
      <c r="Q92" s="1"/>
    </row>
    <row r="93" spans="13:17">
      <c r="M93" s="1"/>
      <c r="N93" s="1"/>
      <c r="O93" s="1"/>
      <c r="P93" s="1"/>
      <c r="Q93" s="1"/>
    </row>
    <row r="94" spans="13:17">
      <c r="M94" s="1"/>
      <c r="N94" s="1"/>
      <c r="O94" s="1"/>
      <c r="P94" s="1"/>
      <c r="Q94" s="1"/>
    </row>
    <row r="95" spans="13:17">
      <c r="M95" s="1"/>
      <c r="N95" s="1"/>
      <c r="O95" s="1"/>
      <c r="P95" s="1"/>
      <c r="Q95" s="1"/>
    </row>
    <row r="96" spans="13:17">
      <c r="M96" s="1"/>
      <c r="N96" s="1"/>
      <c r="O96" s="1"/>
      <c r="P96" s="1"/>
      <c r="Q96" s="1"/>
    </row>
    <row r="97" spans="13:17">
      <c r="M97" s="1"/>
      <c r="N97" s="1"/>
      <c r="O97" s="1"/>
      <c r="P97" s="1"/>
      <c r="Q97" s="1"/>
    </row>
    <row r="98" spans="13:17">
      <c r="M98" s="1"/>
      <c r="N98" s="1"/>
      <c r="O98" s="1"/>
      <c r="P98" s="1"/>
      <c r="Q98" s="1"/>
    </row>
    <row r="99" spans="13:17">
      <c r="M99" s="1"/>
      <c r="N99" s="1"/>
      <c r="O99" s="1"/>
      <c r="P99" s="1"/>
      <c r="Q99" s="1"/>
    </row>
    <row r="100" spans="13:17">
      <c r="M100" s="1"/>
      <c r="N100" s="1"/>
      <c r="O100" s="1"/>
      <c r="P100" s="1"/>
      <c r="Q100" s="1"/>
    </row>
    <row r="101" spans="13:17">
      <c r="M101" s="1"/>
      <c r="N101" s="1"/>
      <c r="O101" s="1"/>
      <c r="P101" s="1"/>
      <c r="Q101" s="1"/>
    </row>
    <row r="102" spans="13:17">
      <c r="M102" s="1"/>
      <c r="N102" s="1"/>
      <c r="O102" s="1"/>
      <c r="P102" s="1"/>
      <c r="Q102" s="1"/>
    </row>
    <row r="103" spans="13:17">
      <c r="M103" s="1"/>
      <c r="N103" s="1"/>
      <c r="O103" s="1"/>
      <c r="P103" s="1"/>
      <c r="Q103" s="1"/>
    </row>
    <row r="104" spans="13:17">
      <c r="M104" s="1"/>
      <c r="N104" s="1"/>
      <c r="O104" s="1"/>
      <c r="P104" s="1"/>
      <c r="Q104" s="1"/>
    </row>
    <row r="105" spans="13:17">
      <c r="M105" s="1"/>
    </row>
  </sheetData>
  <sheetProtection password="E201" sheet="1" objects="1" scenarios="1" selectLockedCells="1"/>
  <customSheetViews>
    <customSheetView guid="{60620108-5006-47AF-A864-6588ADE90C1B}" hiddenColumns="1">
      <pane ySplit="16" topLeftCell="A17" activePane="bottomLeft" state="frozen"/>
      <selection pane="bottomLeft" activeCell="A12" sqref="A12"/>
      <pageMargins left="0.75" right="0.75" top="1" bottom="1" header="0.5" footer="0.5"/>
      <pageSetup orientation="portrait" r:id="rId1"/>
      <headerFooter alignWithMargins="0"/>
    </customSheetView>
  </customSheetViews>
  <mergeCells count="4">
    <mergeCell ref="A6:A7"/>
    <mergeCell ref="A1:E1"/>
    <mergeCell ref="A2:E2"/>
    <mergeCell ref="A3:E3"/>
  </mergeCells>
  <phoneticPr fontId="2" type="noConversion"/>
  <conditionalFormatting sqref="B12:C13 B18:B23 B24:C60 B15:C15">
    <cfRule type="cellIs" dxfId="6" priority="11" stopIfTrue="1" operator="greaterThan">
      <formula>0</formula>
    </cfRule>
  </conditionalFormatting>
  <conditionalFormatting sqref="D15">
    <cfRule type="cellIs" dxfId="5" priority="10" stopIfTrue="1" operator="greaterThan">
      <formula>0</formula>
    </cfRule>
  </conditionalFormatting>
  <conditionalFormatting sqref="B17">
    <cfRule type="cellIs" dxfId="4" priority="1" stopIfTrue="1" operator="greaterThan">
      <formula>0</formula>
    </cfRule>
  </conditionalFormatting>
  <dataValidations xWindow="472" yWindow="713" count="2">
    <dataValidation type="list" allowBlank="1" showErrorMessage="1" promptTitle="Select Installed Cams" prompt="Select non-stock installed cams by using drop down arrow to the right." sqref="A15">
      <formula1>$P$2:$P$34</formula1>
    </dataValidation>
    <dataValidation type="list" showErrorMessage="1" promptTitle="Select Alfa Model" prompt="Select your Alfa model by using drop down arrow to the right." sqref="A12">
      <formula1>$L$2:$L$61</formula1>
    </dataValidation>
  </dataValidations>
  <pageMargins left="0.75" right="0.75" top="1" bottom="1" header="0.5" footer="0.5"/>
  <pageSetup orientation="portrait" r:id="rId2"/>
  <headerFooter alignWithMargins="0"/>
  <ignoredErrors>
    <ignoredError sqref="B20 B28 B59" emptyCellReference="1"/>
    <ignoredError sqref="B23 B25:B26 B34 B46:B47 B53 B37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205740</xdr:colOff>
                    <xdr:row>18</xdr:row>
                    <xdr:rowOff>7620</xdr:rowOff>
                  </from>
                  <to>
                    <xdr:col>0</xdr:col>
                    <xdr:colOff>3489960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205740</xdr:colOff>
                    <xdr:row>18</xdr:row>
                    <xdr:rowOff>228600</xdr:rowOff>
                  </from>
                  <to>
                    <xdr:col>0</xdr:col>
                    <xdr:colOff>3444240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205740</xdr:colOff>
                    <xdr:row>20</xdr:row>
                    <xdr:rowOff>0</xdr:rowOff>
                  </from>
                  <to>
                    <xdr:col>0</xdr:col>
                    <xdr:colOff>3520440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205740</xdr:colOff>
                    <xdr:row>21</xdr:row>
                    <xdr:rowOff>0</xdr:rowOff>
                  </from>
                  <to>
                    <xdr:col>0</xdr:col>
                    <xdr:colOff>3566160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205740</xdr:colOff>
                    <xdr:row>22</xdr:row>
                    <xdr:rowOff>7620</xdr:rowOff>
                  </from>
                  <to>
                    <xdr:col>0</xdr:col>
                    <xdr:colOff>3390900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205740</xdr:colOff>
                    <xdr:row>23</xdr:row>
                    <xdr:rowOff>7620</xdr:rowOff>
                  </from>
                  <to>
                    <xdr:col>0</xdr:col>
                    <xdr:colOff>3413760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205740</xdr:colOff>
                    <xdr:row>24</xdr:row>
                    <xdr:rowOff>7620</xdr:rowOff>
                  </from>
                  <to>
                    <xdr:col>0</xdr:col>
                    <xdr:colOff>3451860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205740</xdr:colOff>
                    <xdr:row>25</xdr:row>
                    <xdr:rowOff>7620</xdr:rowOff>
                  </from>
                  <to>
                    <xdr:col>0</xdr:col>
                    <xdr:colOff>1607820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205740</xdr:colOff>
                    <xdr:row>25</xdr:row>
                    <xdr:rowOff>228600</xdr:rowOff>
                  </from>
                  <to>
                    <xdr:col>0</xdr:col>
                    <xdr:colOff>2324100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205740</xdr:colOff>
                    <xdr:row>27</xdr:row>
                    <xdr:rowOff>7620</xdr:rowOff>
                  </from>
                  <to>
                    <xdr:col>0</xdr:col>
                    <xdr:colOff>3489960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205740</xdr:colOff>
                    <xdr:row>28</xdr:row>
                    <xdr:rowOff>0</xdr:rowOff>
                  </from>
                  <to>
                    <xdr:col>0</xdr:col>
                    <xdr:colOff>2659380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205740</xdr:colOff>
                    <xdr:row>29</xdr:row>
                    <xdr:rowOff>0</xdr:rowOff>
                  </from>
                  <to>
                    <xdr:col>0</xdr:col>
                    <xdr:colOff>2750820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205740</xdr:colOff>
                    <xdr:row>30</xdr:row>
                    <xdr:rowOff>7620</xdr:rowOff>
                  </from>
                  <to>
                    <xdr:col>0</xdr:col>
                    <xdr:colOff>3284220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205740</xdr:colOff>
                    <xdr:row>31</xdr:row>
                    <xdr:rowOff>7620</xdr:rowOff>
                  </from>
                  <to>
                    <xdr:col>0</xdr:col>
                    <xdr:colOff>2529840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205740</xdr:colOff>
                    <xdr:row>33</xdr:row>
                    <xdr:rowOff>7620</xdr:rowOff>
                  </from>
                  <to>
                    <xdr:col>0</xdr:col>
                    <xdr:colOff>3604260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205740</xdr:colOff>
                    <xdr:row>34</xdr:row>
                    <xdr:rowOff>7620</xdr:rowOff>
                  </from>
                  <to>
                    <xdr:col>0</xdr:col>
                    <xdr:colOff>2423160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205740</xdr:colOff>
                    <xdr:row>35</xdr:row>
                    <xdr:rowOff>7620</xdr:rowOff>
                  </from>
                  <to>
                    <xdr:col>0</xdr:col>
                    <xdr:colOff>3223260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0</xdr:col>
                    <xdr:colOff>205740</xdr:colOff>
                    <xdr:row>36</xdr:row>
                    <xdr:rowOff>30480</xdr:rowOff>
                  </from>
                  <to>
                    <xdr:col>0</xdr:col>
                    <xdr:colOff>2750820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205740</xdr:colOff>
                    <xdr:row>37</xdr:row>
                    <xdr:rowOff>7620</xdr:rowOff>
                  </from>
                  <to>
                    <xdr:col>0</xdr:col>
                    <xdr:colOff>2933700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213360</xdr:colOff>
                    <xdr:row>40</xdr:row>
                    <xdr:rowOff>7620</xdr:rowOff>
                  </from>
                  <to>
                    <xdr:col>0</xdr:col>
                    <xdr:colOff>3337560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213360</xdr:colOff>
                    <xdr:row>41</xdr:row>
                    <xdr:rowOff>7620</xdr:rowOff>
                  </from>
                  <to>
                    <xdr:col>0</xdr:col>
                    <xdr:colOff>2362200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213360</xdr:colOff>
                    <xdr:row>42</xdr:row>
                    <xdr:rowOff>7620</xdr:rowOff>
                  </from>
                  <to>
                    <xdr:col>0</xdr:col>
                    <xdr:colOff>3162300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213360</xdr:colOff>
                    <xdr:row>43</xdr:row>
                    <xdr:rowOff>0</xdr:rowOff>
                  </from>
                  <to>
                    <xdr:col>0</xdr:col>
                    <xdr:colOff>2834640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locked="0" defaultSize="0" autoFill="0" autoLine="0" autoPict="0">
                <anchor moveWithCells="1">
                  <from>
                    <xdr:col>0</xdr:col>
                    <xdr:colOff>213360</xdr:colOff>
                    <xdr:row>44</xdr:row>
                    <xdr:rowOff>0</xdr:rowOff>
                  </from>
                  <to>
                    <xdr:col>0</xdr:col>
                    <xdr:colOff>3063240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0</xdr:col>
                    <xdr:colOff>213360</xdr:colOff>
                    <xdr:row>45</xdr:row>
                    <xdr:rowOff>0</xdr:rowOff>
                  </from>
                  <to>
                    <xdr:col>0</xdr:col>
                    <xdr:colOff>2903220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0</xdr:col>
                    <xdr:colOff>213360</xdr:colOff>
                    <xdr:row>46</xdr:row>
                    <xdr:rowOff>0</xdr:rowOff>
                  </from>
                  <to>
                    <xdr:col>0</xdr:col>
                    <xdr:colOff>3215640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213360</xdr:colOff>
                    <xdr:row>47</xdr:row>
                    <xdr:rowOff>0</xdr:rowOff>
                  </from>
                  <to>
                    <xdr:col>0</xdr:col>
                    <xdr:colOff>3048000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locked="0" defaultSize="0" autoFill="0" autoLine="0" autoPict="0">
                <anchor moveWithCells="1">
                  <from>
                    <xdr:col>0</xdr:col>
                    <xdr:colOff>213360</xdr:colOff>
                    <xdr:row>48</xdr:row>
                    <xdr:rowOff>0</xdr:rowOff>
                  </from>
                  <to>
                    <xdr:col>0</xdr:col>
                    <xdr:colOff>2987040</xdr:colOff>
                    <xdr:row>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213360</xdr:colOff>
                    <xdr:row>49</xdr:row>
                    <xdr:rowOff>0</xdr:rowOff>
                  </from>
                  <to>
                    <xdr:col>0</xdr:col>
                    <xdr:colOff>2887980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0</xdr:col>
                    <xdr:colOff>213360</xdr:colOff>
                    <xdr:row>50</xdr:row>
                    <xdr:rowOff>0</xdr:rowOff>
                  </from>
                  <to>
                    <xdr:col>0</xdr:col>
                    <xdr:colOff>2438400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0</xdr:col>
                    <xdr:colOff>213360</xdr:colOff>
                    <xdr:row>51</xdr:row>
                    <xdr:rowOff>0</xdr:rowOff>
                  </from>
                  <to>
                    <xdr:col>0</xdr:col>
                    <xdr:colOff>3619500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0</xdr:col>
                    <xdr:colOff>213360</xdr:colOff>
                    <xdr:row>51</xdr:row>
                    <xdr:rowOff>228600</xdr:rowOff>
                  </from>
                  <to>
                    <xdr:col>0</xdr:col>
                    <xdr:colOff>3657600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0</xdr:col>
                    <xdr:colOff>213360</xdr:colOff>
                    <xdr:row>53</xdr:row>
                    <xdr:rowOff>0</xdr:rowOff>
                  </from>
                  <to>
                    <xdr:col>0</xdr:col>
                    <xdr:colOff>2903220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>
                <anchor moveWithCells="1">
                  <from>
                    <xdr:col>0</xdr:col>
                    <xdr:colOff>213360</xdr:colOff>
                    <xdr:row>55</xdr:row>
                    <xdr:rowOff>0</xdr:rowOff>
                  </from>
                  <to>
                    <xdr:col>0</xdr:col>
                    <xdr:colOff>3322320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Check Box 59">
              <controlPr defaultSize="0" autoFill="0" autoLine="0" autoPict="0">
                <anchor moveWithCells="1">
                  <from>
                    <xdr:col>0</xdr:col>
                    <xdr:colOff>213360</xdr:colOff>
                    <xdr:row>56</xdr:row>
                    <xdr:rowOff>0</xdr:rowOff>
                  </from>
                  <to>
                    <xdr:col>0</xdr:col>
                    <xdr:colOff>2956560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0</xdr:col>
                    <xdr:colOff>213360</xdr:colOff>
                    <xdr:row>57</xdr:row>
                    <xdr:rowOff>0</xdr:rowOff>
                  </from>
                  <to>
                    <xdr:col>0</xdr:col>
                    <xdr:colOff>2430780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Drop Down 61">
              <controlPr defaultSize="0" autoLine="0" autoPict="0">
                <anchor moveWithCells="1">
                  <from>
                    <xdr:col>0</xdr:col>
                    <xdr:colOff>3810000</xdr:colOff>
                    <xdr:row>57</xdr:row>
                    <xdr:rowOff>0</xdr:rowOff>
                  </from>
                  <to>
                    <xdr:col>0</xdr:col>
                    <xdr:colOff>4739640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0</xdr:col>
                    <xdr:colOff>205740</xdr:colOff>
                    <xdr:row>38</xdr:row>
                    <xdr:rowOff>0</xdr:rowOff>
                  </from>
                  <to>
                    <xdr:col>0</xdr:col>
                    <xdr:colOff>3040380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Drop Down 63">
              <controlPr defaultSize="0" autoLine="0" autoPict="0">
                <anchor moveWithCells="1">
                  <from>
                    <xdr:col>0</xdr:col>
                    <xdr:colOff>3726180</xdr:colOff>
                    <xdr:row>38</xdr:row>
                    <xdr:rowOff>7620</xdr:rowOff>
                  </from>
                  <to>
                    <xdr:col>0</xdr:col>
                    <xdr:colOff>4724400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4" name="Check Box 64">
              <controlPr defaultSize="0" autoFill="0" autoLine="0" autoPict="0">
                <anchor moveWithCells="1">
                  <from>
                    <xdr:col>0</xdr:col>
                    <xdr:colOff>205740</xdr:colOff>
                    <xdr:row>32</xdr:row>
                    <xdr:rowOff>0</xdr:rowOff>
                  </from>
                  <to>
                    <xdr:col>0</xdr:col>
                    <xdr:colOff>2034540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Drop Down 65">
              <controlPr defaultSize="0" autoLine="0" autoPict="0">
                <anchor moveWithCells="1">
                  <from>
                    <xdr:col>0</xdr:col>
                    <xdr:colOff>3863340</xdr:colOff>
                    <xdr:row>32</xdr:row>
                    <xdr:rowOff>7620</xdr:rowOff>
                  </from>
                  <to>
                    <xdr:col>0</xdr:col>
                    <xdr:colOff>4724400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0</xdr:col>
                    <xdr:colOff>205740</xdr:colOff>
                    <xdr:row>39</xdr:row>
                    <xdr:rowOff>0</xdr:rowOff>
                  </from>
                  <to>
                    <xdr:col>0</xdr:col>
                    <xdr:colOff>3497580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Drop Down 70">
              <controlPr defaultSize="0" autoLine="0" autoPict="0">
                <anchor moveWithCells="1">
                  <from>
                    <xdr:col>0</xdr:col>
                    <xdr:colOff>3726180</xdr:colOff>
                    <xdr:row>39</xdr:row>
                    <xdr:rowOff>7620</xdr:rowOff>
                  </from>
                  <to>
                    <xdr:col>0</xdr:col>
                    <xdr:colOff>4724400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defaultSize="0" autoFill="0" autoLine="0" autoPict="0">
                <anchor moveWithCells="1">
                  <from>
                    <xdr:col>0</xdr:col>
                    <xdr:colOff>213360</xdr:colOff>
                    <xdr:row>54</xdr:row>
                    <xdr:rowOff>0</xdr:rowOff>
                  </from>
                  <to>
                    <xdr:col>0</xdr:col>
                    <xdr:colOff>2720340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Drop Down 72">
              <controlPr defaultSize="0" autoLine="0" autoPict="0">
                <anchor moveWithCells="1">
                  <from>
                    <xdr:col>0</xdr:col>
                    <xdr:colOff>3810000</xdr:colOff>
                    <xdr:row>54</xdr:row>
                    <xdr:rowOff>7620</xdr:rowOff>
                  </from>
                  <to>
                    <xdr:col>0</xdr:col>
                    <xdr:colOff>4724400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0" name="Check Box 73">
              <controlPr defaultSize="0" autoFill="0" autoLine="0" autoPict="0">
                <anchor moveWithCells="1">
                  <from>
                    <xdr:col>0</xdr:col>
                    <xdr:colOff>213360</xdr:colOff>
                    <xdr:row>58</xdr:row>
                    <xdr:rowOff>30480</xdr:rowOff>
                  </from>
                  <to>
                    <xdr:col>0</xdr:col>
                    <xdr:colOff>2080260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1" name="Drop Down 74">
              <controlPr defaultSize="0" autoLine="0" autoPict="0">
                <anchor moveWithCells="1">
                  <from>
                    <xdr:col>0</xdr:col>
                    <xdr:colOff>3810000</xdr:colOff>
                    <xdr:row>58</xdr:row>
                    <xdr:rowOff>0</xdr:rowOff>
                  </from>
                  <to>
                    <xdr:col>0</xdr:col>
                    <xdr:colOff>4724400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2" name="Check Box 88">
              <controlPr defaultSize="0" autoFill="0" autoLine="0" autoPict="0">
                <anchor moveWithCells="1">
                  <from>
                    <xdr:col>0</xdr:col>
                    <xdr:colOff>213360</xdr:colOff>
                    <xdr:row>59</xdr:row>
                    <xdr:rowOff>30480</xdr:rowOff>
                  </from>
                  <to>
                    <xdr:col>0</xdr:col>
                    <xdr:colOff>2080260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3" name="Check Box 97">
              <controlPr locked="0" defaultSize="0" autoFill="0" autoLine="0" autoPict="0" macro="[0]!CheckBox97_Click">
                <anchor moveWithCells="1">
                  <from>
                    <xdr:col>0</xdr:col>
                    <xdr:colOff>205740</xdr:colOff>
                    <xdr:row>17</xdr:row>
                    <xdr:rowOff>0</xdr:rowOff>
                  </from>
                  <to>
                    <xdr:col>0</xdr:col>
                    <xdr:colOff>2491740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4" name="Check Box 105">
              <controlPr defaultSize="0" autoFill="0" autoLine="0" autoPict="0">
                <anchor moveWithCells="1">
                  <from>
                    <xdr:col>0</xdr:col>
                    <xdr:colOff>205740</xdr:colOff>
                    <xdr:row>16</xdr:row>
                    <xdr:rowOff>38100</xdr:rowOff>
                  </from>
                  <to>
                    <xdr:col>0</xdr:col>
                    <xdr:colOff>4823460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9" tint="-0.249977111117893"/>
  </sheetPr>
  <dimension ref="A1:AC105"/>
  <sheetViews>
    <sheetView zoomScaleNormal="100" workbookViewId="0">
      <pane ySplit="17" topLeftCell="A18" activePane="bottomLeft" state="frozen"/>
      <selection pane="bottomLeft" activeCell="A13" sqref="A13"/>
    </sheetView>
  </sheetViews>
  <sheetFormatPr defaultRowHeight="13.2"/>
  <cols>
    <col min="1" max="1" width="71.88671875" customWidth="1"/>
    <col min="2" max="2" width="15.88671875" style="2" customWidth="1"/>
    <col min="3" max="3" width="5.88671875" style="2" customWidth="1"/>
    <col min="4" max="4" width="82" style="2" customWidth="1"/>
    <col min="5" max="5" width="1.6640625" customWidth="1"/>
    <col min="9" max="9" width="9" customWidth="1"/>
    <col min="10" max="10" width="8.88671875" style="8" hidden="1" customWidth="1"/>
    <col min="11" max="11" width="8" style="73" hidden="1" customWidth="1"/>
    <col min="12" max="12" width="41.33203125" hidden="1" customWidth="1"/>
    <col min="13" max="13" width="10.6640625" hidden="1" customWidth="1"/>
    <col min="14" max="14" width="9.88671875" hidden="1" customWidth="1"/>
    <col min="15" max="15" width="9.21875" hidden="1" customWidth="1"/>
    <col min="16" max="16" width="67.77734375" hidden="1" customWidth="1"/>
    <col min="17" max="17" width="9.88671875" hidden="1" customWidth="1"/>
    <col min="18" max="18" width="11.5546875" style="1" hidden="1" customWidth="1"/>
    <col min="19" max="19" width="9.109375" style="1" hidden="1" customWidth="1"/>
    <col min="20" max="21" width="10.21875" hidden="1" customWidth="1"/>
    <col min="22" max="22" width="12.88671875" hidden="1" customWidth="1"/>
    <col min="23" max="23" width="10.21875" hidden="1" customWidth="1"/>
    <col min="24" max="24" width="15.33203125" hidden="1" customWidth="1"/>
    <col min="25" max="25" width="11.5546875" hidden="1" customWidth="1"/>
    <col min="26" max="26" width="14.88671875" hidden="1" customWidth="1"/>
    <col min="27" max="27" width="13.77734375" hidden="1" customWidth="1"/>
  </cols>
  <sheetData>
    <row r="1" spans="1:27" s="77" customFormat="1" ht="26.25" customHeight="1">
      <c r="A1" s="141" t="s">
        <v>148</v>
      </c>
      <c r="B1" s="141"/>
      <c r="C1" s="141"/>
      <c r="D1" s="141"/>
      <c r="E1" s="141"/>
      <c r="J1" s="76" t="s">
        <v>201</v>
      </c>
      <c r="K1" s="76" t="s">
        <v>200</v>
      </c>
      <c r="L1" s="94" t="s">
        <v>24</v>
      </c>
      <c r="M1" s="95" t="s">
        <v>25</v>
      </c>
      <c r="N1" s="95" t="s">
        <v>26</v>
      </c>
      <c r="O1" s="95" t="s">
        <v>239</v>
      </c>
      <c r="P1" s="121" t="s">
        <v>207</v>
      </c>
      <c r="Q1" s="121" t="s">
        <v>208</v>
      </c>
      <c r="R1" s="81" t="s">
        <v>4</v>
      </c>
      <c r="S1" s="81" t="s">
        <v>202</v>
      </c>
      <c r="T1" s="110" t="s">
        <v>68</v>
      </c>
      <c r="U1" s="111" t="s">
        <v>179</v>
      </c>
      <c r="V1" s="117" t="s">
        <v>182</v>
      </c>
      <c r="W1" s="112" t="s">
        <v>102</v>
      </c>
      <c r="X1" s="113" t="s">
        <v>77</v>
      </c>
      <c r="Y1" s="114" t="s">
        <v>59</v>
      </c>
      <c r="Z1" s="115" t="s">
        <v>78</v>
      </c>
      <c r="AA1" s="116" t="s">
        <v>100</v>
      </c>
    </row>
    <row r="2" spans="1:27" s="7" customFormat="1" ht="15.6">
      <c r="A2" s="142" t="s">
        <v>195</v>
      </c>
      <c r="B2" s="142"/>
      <c r="C2" s="142"/>
      <c r="D2" s="142"/>
      <c r="E2" s="142"/>
      <c r="J2" s="12"/>
      <c r="K2" s="72"/>
      <c r="L2" s="87" t="s">
        <v>196</v>
      </c>
      <c r="M2" s="96">
        <v>0</v>
      </c>
      <c r="N2" s="96">
        <v>0</v>
      </c>
      <c r="O2" s="127" t="s">
        <v>240</v>
      </c>
      <c r="P2" s="122" t="s">
        <v>199</v>
      </c>
      <c r="Q2" s="123">
        <v>0</v>
      </c>
      <c r="R2" s="86">
        <v>0</v>
      </c>
      <c r="S2" s="82" t="s">
        <v>143</v>
      </c>
      <c r="T2" s="99" t="s">
        <v>69</v>
      </c>
      <c r="U2" s="92" t="s">
        <v>105</v>
      </c>
      <c r="V2" s="93" t="s">
        <v>152</v>
      </c>
      <c r="W2" s="103" t="s">
        <v>180</v>
      </c>
      <c r="X2" s="100" t="s">
        <v>84</v>
      </c>
      <c r="Y2" s="104" t="s">
        <v>60</v>
      </c>
      <c r="Z2" s="106" t="s">
        <v>79</v>
      </c>
      <c r="AA2" s="93" t="s">
        <v>92</v>
      </c>
    </row>
    <row r="3" spans="1:27" s="7" customFormat="1" ht="15.6">
      <c r="A3" s="143" t="s">
        <v>238</v>
      </c>
      <c r="B3" s="143"/>
      <c r="C3" s="143"/>
      <c r="D3" s="143"/>
      <c r="E3" s="143"/>
      <c r="J3" s="12"/>
      <c r="K3" s="72"/>
      <c r="L3" s="87" t="s">
        <v>192</v>
      </c>
      <c r="M3" s="96">
        <v>0</v>
      </c>
      <c r="N3" s="96">
        <v>247</v>
      </c>
      <c r="O3" s="96">
        <v>505</v>
      </c>
      <c r="P3" s="122" t="s">
        <v>127</v>
      </c>
      <c r="Q3" s="123">
        <v>0</v>
      </c>
      <c r="R3" s="86">
        <v>1</v>
      </c>
      <c r="S3" s="82" t="s">
        <v>126</v>
      </c>
      <c r="T3" s="99" t="s">
        <v>70</v>
      </c>
      <c r="U3" s="92" t="s">
        <v>106</v>
      </c>
      <c r="V3" s="93" t="s">
        <v>153</v>
      </c>
      <c r="W3" s="103" t="s">
        <v>181</v>
      </c>
      <c r="X3" s="100" t="s">
        <v>58</v>
      </c>
      <c r="Y3" s="105" t="s">
        <v>61</v>
      </c>
      <c r="Z3" s="107" t="s">
        <v>80</v>
      </c>
      <c r="AA3" s="102" t="s">
        <v>93</v>
      </c>
    </row>
    <row r="4" spans="1:27" ht="15.6">
      <c r="A4" s="135"/>
      <c r="B4" s="136" t="s">
        <v>197</v>
      </c>
      <c r="C4" s="56"/>
      <c r="D4" s="16"/>
      <c r="E4" s="9"/>
      <c r="L4" s="87" t="s">
        <v>203</v>
      </c>
      <c r="M4" s="96">
        <v>0</v>
      </c>
      <c r="N4" s="88">
        <v>246</v>
      </c>
      <c r="O4" s="96">
        <v>505</v>
      </c>
      <c r="P4" s="122" t="s">
        <v>128</v>
      </c>
      <c r="Q4" s="123">
        <v>3</v>
      </c>
      <c r="R4" s="86">
        <v>130</v>
      </c>
      <c r="S4" s="82" t="s">
        <v>125</v>
      </c>
      <c r="T4" s="99" t="s">
        <v>71</v>
      </c>
      <c r="U4" s="92" t="s">
        <v>107</v>
      </c>
      <c r="V4" s="93" t="s">
        <v>154</v>
      </c>
      <c r="W4" s="1"/>
      <c r="X4" s="100" t="s">
        <v>85</v>
      </c>
      <c r="Y4" s="105" t="s">
        <v>62</v>
      </c>
      <c r="Z4" s="107" t="s">
        <v>81</v>
      </c>
      <c r="AA4" s="102" t="s">
        <v>94</v>
      </c>
    </row>
    <row r="5" spans="1:27" ht="15" customHeight="1" thickBot="1">
      <c r="A5" s="9"/>
      <c r="B5" s="137" t="s">
        <v>198</v>
      </c>
      <c r="C5" s="137"/>
      <c r="D5" s="16"/>
      <c r="E5" s="9"/>
      <c r="L5" s="87" t="s">
        <v>194</v>
      </c>
      <c r="M5" s="96">
        <v>0</v>
      </c>
      <c r="N5" s="88">
        <v>215</v>
      </c>
      <c r="O5" s="88">
        <v>285</v>
      </c>
      <c r="P5" s="122" t="s">
        <v>209</v>
      </c>
      <c r="Q5" s="123">
        <v>5</v>
      </c>
      <c r="R5" s="86">
        <v>140</v>
      </c>
      <c r="S5" s="82" t="s">
        <v>124</v>
      </c>
      <c r="T5" s="99" t="s">
        <v>72</v>
      </c>
      <c r="U5" s="92" t="s">
        <v>108</v>
      </c>
      <c r="V5" s="93" t="s">
        <v>155</v>
      </c>
      <c r="W5" s="1"/>
      <c r="X5" s="100" t="s">
        <v>86</v>
      </c>
      <c r="Y5" s="105" t="s">
        <v>63</v>
      </c>
      <c r="Z5" s="107" t="s">
        <v>82</v>
      </c>
      <c r="AA5" s="102" t="s">
        <v>95</v>
      </c>
    </row>
    <row r="6" spans="1:27" ht="15.75" customHeight="1" thickTop="1" thickBot="1">
      <c r="A6" s="15"/>
      <c r="B6" s="56"/>
      <c r="C6" s="56"/>
      <c r="D6" s="17" t="s">
        <v>165</v>
      </c>
      <c r="E6" s="9"/>
      <c r="L6" s="87" t="s">
        <v>193</v>
      </c>
      <c r="M6" s="96">
        <v>0</v>
      </c>
      <c r="N6" s="96">
        <v>202</v>
      </c>
      <c r="O6" s="88">
        <v>285</v>
      </c>
      <c r="P6" s="122" t="s">
        <v>210</v>
      </c>
      <c r="Q6" s="123">
        <v>6</v>
      </c>
      <c r="R6" s="86">
        <v>150</v>
      </c>
      <c r="S6" s="82" t="s">
        <v>123</v>
      </c>
      <c r="T6" s="99" t="s">
        <v>73</v>
      </c>
      <c r="U6" s="92" t="s">
        <v>109</v>
      </c>
      <c r="V6" s="93" t="s">
        <v>156</v>
      </c>
      <c r="W6" s="1"/>
      <c r="X6" s="100" t="s">
        <v>87</v>
      </c>
      <c r="Y6" s="105" t="s">
        <v>64</v>
      </c>
      <c r="Z6" s="107" t="s">
        <v>83</v>
      </c>
      <c r="AA6" s="102" t="s">
        <v>96</v>
      </c>
    </row>
    <row r="7" spans="1:27" ht="14.25" customHeight="1" thickTop="1">
      <c r="A7" s="139" t="s">
        <v>191</v>
      </c>
      <c r="B7" s="56"/>
      <c r="C7" s="56"/>
      <c r="D7" s="18" t="s">
        <v>164</v>
      </c>
      <c r="E7" s="9"/>
      <c r="L7" s="87" t="s">
        <v>204</v>
      </c>
      <c r="M7" s="96">
        <v>0</v>
      </c>
      <c r="N7" s="96">
        <v>201</v>
      </c>
      <c r="O7" s="88">
        <v>285</v>
      </c>
      <c r="P7" s="122" t="s">
        <v>211</v>
      </c>
      <c r="Q7" s="123">
        <v>6</v>
      </c>
      <c r="R7" s="86">
        <v>161</v>
      </c>
      <c r="S7" s="82" t="s">
        <v>122</v>
      </c>
      <c r="T7" s="99" t="s">
        <v>74</v>
      </c>
      <c r="U7" s="92" t="s">
        <v>110</v>
      </c>
      <c r="V7" s="1"/>
      <c r="W7" s="1"/>
      <c r="X7" s="100" t="s">
        <v>88</v>
      </c>
      <c r="Y7" s="105" t="s">
        <v>65</v>
      </c>
      <c r="Z7" s="3"/>
      <c r="AA7" s="102" t="s">
        <v>97</v>
      </c>
    </row>
    <row r="8" spans="1:27" ht="13.8" customHeight="1" thickBot="1">
      <c r="A8" s="144"/>
      <c r="B8" s="56"/>
      <c r="C8" s="56"/>
      <c r="D8" s="22" t="s">
        <v>183</v>
      </c>
      <c r="E8" s="9"/>
      <c r="L8" s="97" t="s">
        <v>189</v>
      </c>
      <c r="M8" s="96">
        <v>0</v>
      </c>
      <c r="N8" s="96">
        <v>226</v>
      </c>
      <c r="O8" s="96">
        <v>237</v>
      </c>
      <c r="P8" s="122" t="s">
        <v>212</v>
      </c>
      <c r="Q8" s="123">
        <v>6</v>
      </c>
      <c r="R8" s="86">
        <v>171</v>
      </c>
      <c r="S8" s="82" t="s">
        <v>121</v>
      </c>
      <c r="T8" s="99" t="s">
        <v>75</v>
      </c>
      <c r="U8" s="92" t="s">
        <v>111</v>
      </c>
      <c r="V8" s="1"/>
      <c r="W8" s="1"/>
      <c r="X8" s="100" t="s">
        <v>89</v>
      </c>
      <c r="Y8" s="105" t="s">
        <v>66</v>
      </c>
      <c r="AA8" s="102" t="s">
        <v>98</v>
      </c>
    </row>
    <row r="9" spans="1:27" ht="17.25" customHeight="1" thickTop="1">
      <c r="A9" s="23" t="s">
        <v>116</v>
      </c>
      <c r="B9" s="20">
        <f>SUM(B13,B16,B18:B68)</f>
        <v>0</v>
      </c>
      <c r="C9" s="57"/>
      <c r="D9" s="58" t="s">
        <v>163</v>
      </c>
      <c r="E9" s="9"/>
      <c r="L9" s="89" t="s">
        <v>7</v>
      </c>
      <c r="M9" s="88">
        <v>0</v>
      </c>
      <c r="N9" s="88">
        <v>230</v>
      </c>
      <c r="O9" s="96">
        <v>444</v>
      </c>
      <c r="P9" s="122" t="s">
        <v>213</v>
      </c>
      <c r="Q9" s="123">
        <v>8</v>
      </c>
      <c r="R9" s="86">
        <v>186</v>
      </c>
      <c r="S9" s="82" t="s">
        <v>120</v>
      </c>
      <c r="T9" s="99" t="s">
        <v>76</v>
      </c>
      <c r="U9" s="92" t="s">
        <v>112</v>
      </c>
      <c r="V9" s="1"/>
      <c r="W9" s="1"/>
      <c r="X9" s="100" t="s">
        <v>90</v>
      </c>
      <c r="Y9" s="105" t="s">
        <v>67</v>
      </c>
      <c r="AA9" s="102" t="s">
        <v>99</v>
      </c>
    </row>
    <row r="10" spans="1:27" ht="18" customHeight="1" thickBot="1">
      <c r="A10" s="23" t="s">
        <v>162</v>
      </c>
      <c r="B10" s="24" t="str">
        <f>VLOOKUP(B9,R2:S12,2,TRUE)</f>
        <v>-</v>
      </c>
      <c r="C10" s="57"/>
      <c r="D10" s="58" t="s">
        <v>184</v>
      </c>
      <c r="E10" s="9"/>
      <c r="L10" s="89" t="s">
        <v>27</v>
      </c>
      <c r="M10" s="88">
        <v>6</v>
      </c>
      <c r="N10" s="88">
        <v>185</v>
      </c>
      <c r="O10" s="96">
        <v>240</v>
      </c>
      <c r="P10" s="122" t="s">
        <v>214</v>
      </c>
      <c r="Q10" s="123">
        <v>8</v>
      </c>
      <c r="R10" s="86">
        <v>201</v>
      </c>
      <c r="S10" s="82" t="s">
        <v>119</v>
      </c>
      <c r="T10" s="99" t="s">
        <v>167</v>
      </c>
      <c r="U10" s="92" t="s">
        <v>113</v>
      </c>
      <c r="V10" s="1"/>
      <c r="W10" s="1"/>
      <c r="X10" s="100" t="s">
        <v>168</v>
      </c>
      <c r="Y10" s="105" t="s">
        <v>169</v>
      </c>
      <c r="AA10" s="102" t="s">
        <v>171</v>
      </c>
    </row>
    <row r="11" spans="1:27" ht="16.2" thickTop="1">
      <c r="A11" s="26"/>
      <c r="B11" s="27"/>
      <c r="C11" s="27"/>
      <c r="D11" s="27"/>
      <c r="E11" s="28"/>
      <c r="L11" s="89" t="s">
        <v>28</v>
      </c>
      <c r="M11" s="88">
        <v>6</v>
      </c>
      <c r="N11" s="88">
        <v>178</v>
      </c>
      <c r="O11" s="88">
        <v>208</v>
      </c>
      <c r="P11" s="122" t="s">
        <v>215</v>
      </c>
      <c r="Q11" s="123">
        <v>9</v>
      </c>
      <c r="R11" s="86">
        <v>226</v>
      </c>
      <c r="S11" s="82" t="s">
        <v>118</v>
      </c>
      <c r="T11" s="99" t="s">
        <v>173</v>
      </c>
      <c r="U11" s="92" t="s">
        <v>114</v>
      </c>
      <c r="V11" s="1"/>
      <c r="W11" s="1"/>
      <c r="X11" s="100" t="s">
        <v>174</v>
      </c>
      <c r="Y11" s="105" t="s">
        <v>175</v>
      </c>
      <c r="Z11" s="3"/>
      <c r="AA11" s="102" t="s">
        <v>176</v>
      </c>
    </row>
    <row r="12" spans="1:27" ht="15.6">
      <c r="A12" s="65" t="s">
        <v>190</v>
      </c>
      <c r="B12" s="29" t="s">
        <v>26</v>
      </c>
      <c r="C12" s="30"/>
      <c r="D12" s="125" t="s">
        <v>239</v>
      </c>
      <c r="E12" s="28"/>
      <c r="L12" s="89" t="s">
        <v>3</v>
      </c>
      <c r="M12" s="88">
        <v>8</v>
      </c>
      <c r="N12" s="88">
        <v>180</v>
      </c>
      <c r="O12" s="88">
        <v>200</v>
      </c>
      <c r="P12" s="122" t="s">
        <v>135</v>
      </c>
      <c r="Q12" s="123">
        <v>10</v>
      </c>
      <c r="R12" s="86">
        <v>246</v>
      </c>
      <c r="S12" s="82" t="s">
        <v>117</v>
      </c>
      <c r="Y12" s="3"/>
    </row>
    <row r="13" spans="1:27" ht="15.6">
      <c r="A13" s="66" t="s">
        <v>196</v>
      </c>
      <c r="B13" s="31">
        <f>VLOOKUP(A13, L2:N61, 3, FALSE)</f>
        <v>0</v>
      </c>
      <c r="C13" s="32"/>
      <c r="D13" s="126" t="str">
        <f>VLOOKUP(A13,L2:O62, 4, FALSE)</f>
        <v>Stock</v>
      </c>
      <c r="E13" s="28"/>
      <c r="L13" s="89" t="s">
        <v>0</v>
      </c>
      <c r="M13" s="88">
        <v>6</v>
      </c>
      <c r="N13" s="88">
        <v>172</v>
      </c>
      <c r="O13" s="88">
        <v>183</v>
      </c>
      <c r="P13" s="122" t="s">
        <v>216</v>
      </c>
      <c r="Q13" s="123">
        <v>10</v>
      </c>
      <c r="Y13" s="3"/>
    </row>
    <row r="14" spans="1:27" ht="15.6">
      <c r="A14" s="9"/>
      <c r="B14" s="33"/>
      <c r="C14" s="16"/>
      <c r="D14" s="16"/>
      <c r="E14" s="28"/>
      <c r="L14" s="89" t="s">
        <v>30</v>
      </c>
      <c r="M14" s="88">
        <v>6</v>
      </c>
      <c r="N14" s="88">
        <v>172</v>
      </c>
      <c r="O14" s="88"/>
      <c r="P14" s="122" t="s">
        <v>217</v>
      </c>
      <c r="Q14" s="123">
        <v>10</v>
      </c>
      <c r="Y14" s="3"/>
    </row>
    <row r="15" spans="1:27" ht="12.75" customHeight="1">
      <c r="A15" s="34" t="s">
        <v>139</v>
      </c>
      <c r="B15" s="35" t="s">
        <v>140</v>
      </c>
      <c r="C15" s="36"/>
      <c r="D15" s="125" t="s">
        <v>142</v>
      </c>
      <c r="E15" s="28"/>
      <c r="L15" s="89" t="s">
        <v>29</v>
      </c>
      <c r="M15" s="88">
        <v>6</v>
      </c>
      <c r="N15" s="88">
        <v>177</v>
      </c>
      <c r="O15" s="88"/>
      <c r="P15" s="122" t="s">
        <v>218</v>
      </c>
      <c r="Q15" s="123">
        <v>10</v>
      </c>
      <c r="Y15" s="3"/>
    </row>
    <row r="16" spans="1:27" ht="15.6">
      <c r="A16" s="71" t="s">
        <v>199</v>
      </c>
      <c r="B16" s="37">
        <f xml:space="preserve"> MAX(VLOOKUP(A16, P2:Q34, 2, FALSE) - D16,0)</f>
        <v>0</v>
      </c>
      <c r="C16" s="38"/>
      <c r="D16" s="134">
        <f>VLOOKUP(A13, L2:N60, 2, FALSE)</f>
        <v>0</v>
      </c>
      <c r="E16" s="28"/>
      <c r="L16" s="89" t="s">
        <v>166</v>
      </c>
      <c r="M16" s="88">
        <v>6</v>
      </c>
      <c r="N16" s="88">
        <v>201</v>
      </c>
      <c r="O16" s="88"/>
      <c r="P16" s="122" t="s">
        <v>219</v>
      </c>
      <c r="Q16" s="123">
        <v>12</v>
      </c>
      <c r="Y16" s="3"/>
    </row>
    <row r="17" spans="1:25" ht="16.2" thickBot="1">
      <c r="A17" s="59" t="s">
        <v>53</v>
      </c>
      <c r="B17" s="60" t="s">
        <v>141</v>
      </c>
      <c r="C17" s="60"/>
      <c r="D17" s="60" t="s">
        <v>54</v>
      </c>
      <c r="E17" s="28"/>
      <c r="L17" s="89" t="s">
        <v>172</v>
      </c>
      <c r="M17" s="88">
        <v>6</v>
      </c>
      <c r="N17" s="88">
        <v>178</v>
      </c>
      <c r="O17" s="88"/>
      <c r="P17" s="122" t="s">
        <v>220</v>
      </c>
      <c r="Q17" s="123">
        <v>13</v>
      </c>
      <c r="Y17" s="3"/>
    </row>
    <row r="18" spans="1:25" ht="16.8" thickTop="1" thickBot="1">
      <c r="A18" s="9"/>
      <c r="B18" s="16">
        <f>IF(OR(D13="Stock", C18=0,C18&lt;D13),0,IF(J18=TRUE, ROUND((C18-D13)*K18,0), 0))</f>
        <v>0</v>
      </c>
      <c r="C18" s="138">
        <v>0</v>
      </c>
      <c r="D18" s="132" t="str">
        <f>"&lt;&lt;&lt; Enter new HP here  {"&amp;K18&amp;" point per horsepower increase}"</f>
        <v>&lt;&lt;&lt; Enter new HP here  {0.2 point per horsepower increase}</v>
      </c>
      <c r="E18" s="28"/>
      <c r="J18" s="8" t="b">
        <v>0</v>
      </c>
      <c r="K18" s="73">
        <v>0.2</v>
      </c>
      <c r="L18" s="89" t="s">
        <v>177</v>
      </c>
      <c r="M18" s="88">
        <v>6</v>
      </c>
      <c r="N18" s="88">
        <v>175</v>
      </c>
      <c r="O18" s="88"/>
      <c r="P18" s="122" t="s">
        <v>221</v>
      </c>
      <c r="Q18" s="123">
        <v>14</v>
      </c>
      <c r="Y18" s="3"/>
    </row>
    <row r="19" spans="1:25" ht="18.899999999999999" customHeight="1" thickTop="1">
      <c r="A19" s="9"/>
      <c r="B19" s="16">
        <f>IF(J19=TRUE, 7, 0)</f>
        <v>0</v>
      </c>
      <c r="C19" s="30"/>
      <c r="D19" s="41"/>
      <c r="E19" s="28"/>
      <c r="J19" s="8" t="b">
        <v>0</v>
      </c>
      <c r="L19" s="89" t="s">
        <v>178</v>
      </c>
      <c r="M19" s="88">
        <v>0</v>
      </c>
      <c r="N19" s="88">
        <v>185</v>
      </c>
      <c r="O19" s="88">
        <v>230</v>
      </c>
      <c r="P19" s="122" t="s">
        <v>222</v>
      </c>
      <c r="Q19" s="123">
        <v>15</v>
      </c>
      <c r="U19" s="92"/>
      <c r="V19" s="92"/>
      <c r="W19" s="92"/>
      <c r="Y19" s="3"/>
    </row>
    <row r="20" spans="1:25" ht="18.899999999999999" customHeight="1">
      <c r="A20" s="9"/>
      <c r="B20" s="16">
        <f>IF(J20=TRUE, 2, 0)</f>
        <v>0</v>
      </c>
      <c r="C20" s="30"/>
      <c r="D20" s="41"/>
      <c r="E20" s="28"/>
      <c r="J20" s="8" t="b">
        <v>0</v>
      </c>
      <c r="L20" s="89" t="s">
        <v>31</v>
      </c>
      <c r="M20" s="88">
        <v>0</v>
      </c>
      <c r="N20" s="88">
        <v>130</v>
      </c>
      <c r="O20" s="88"/>
      <c r="P20" s="122" t="s">
        <v>223</v>
      </c>
      <c r="Q20" s="123">
        <v>15</v>
      </c>
      <c r="U20" s="92"/>
      <c r="V20" s="92"/>
      <c r="W20" s="92"/>
      <c r="Y20" s="3"/>
    </row>
    <row r="21" spans="1:25" ht="18.899999999999999" customHeight="1">
      <c r="A21" s="9"/>
      <c r="B21" s="16">
        <f>IF(J21=TRUE,1, 0)</f>
        <v>0</v>
      </c>
      <c r="C21" s="30"/>
      <c r="D21" s="41"/>
      <c r="E21" s="28"/>
      <c r="J21" s="8" t="b">
        <v>0</v>
      </c>
      <c r="L21" s="89" t="s">
        <v>32</v>
      </c>
      <c r="M21" s="88">
        <v>0</v>
      </c>
      <c r="N21" s="88">
        <v>128</v>
      </c>
      <c r="O21" s="88"/>
      <c r="P21" s="122" t="s">
        <v>224</v>
      </c>
      <c r="Q21" s="123">
        <v>16</v>
      </c>
      <c r="U21" s="92"/>
      <c r="V21" s="92"/>
      <c r="W21" s="92"/>
      <c r="Y21" s="3"/>
    </row>
    <row r="22" spans="1:25" ht="18.899999999999999" customHeight="1">
      <c r="A22" s="9"/>
      <c r="B22" s="16">
        <f>IF(J22=TRUE, 2, 0)</f>
        <v>0</v>
      </c>
      <c r="C22" s="30"/>
      <c r="D22" s="41"/>
      <c r="E22" s="28"/>
      <c r="J22" s="8" t="b">
        <v>0</v>
      </c>
      <c r="L22" s="89" t="s">
        <v>8</v>
      </c>
      <c r="M22" s="88">
        <v>0</v>
      </c>
      <c r="N22" s="88">
        <v>128</v>
      </c>
      <c r="O22" s="88"/>
      <c r="P22" s="122" t="s">
        <v>225</v>
      </c>
      <c r="Q22" s="123">
        <v>17</v>
      </c>
      <c r="U22" s="92"/>
      <c r="V22" s="92"/>
      <c r="W22" s="92"/>
      <c r="Y22" s="3"/>
    </row>
    <row r="23" spans="1:25" ht="18.899999999999999" customHeight="1">
      <c r="A23" s="9"/>
      <c r="B23" s="16">
        <f>IF(J23=TRUE, 2, 0)</f>
        <v>0</v>
      </c>
      <c r="C23" s="30"/>
      <c r="D23" s="41"/>
      <c r="E23" s="28"/>
      <c r="J23" s="8" t="b">
        <v>0</v>
      </c>
      <c r="L23" s="89" t="s">
        <v>9</v>
      </c>
      <c r="M23" s="88">
        <v>0</v>
      </c>
      <c r="N23" s="88">
        <v>131</v>
      </c>
      <c r="O23" s="88"/>
      <c r="P23" s="122" t="s">
        <v>226</v>
      </c>
      <c r="Q23" s="123">
        <v>17</v>
      </c>
      <c r="U23" s="92"/>
      <c r="V23" s="92"/>
      <c r="W23" s="92"/>
      <c r="Y23" s="3"/>
    </row>
    <row r="24" spans="1:25" ht="18.899999999999999" customHeight="1">
      <c r="A24" s="9"/>
      <c r="B24" s="16">
        <f>IF(J24=TRUE, 2, 0)</f>
        <v>0</v>
      </c>
      <c r="C24" s="30"/>
      <c r="D24" s="41"/>
      <c r="E24" s="28"/>
      <c r="J24" s="8" t="b">
        <v>0</v>
      </c>
      <c r="L24" s="89" t="s">
        <v>10</v>
      </c>
      <c r="M24" s="88">
        <v>0</v>
      </c>
      <c r="N24" s="88">
        <v>130</v>
      </c>
      <c r="O24" s="88"/>
      <c r="P24" s="122" t="s">
        <v>138</v>
      </c>
      <c r="Q24" s="123">
        <v>18</v>
      </c>
      <c r="U24" s="92"/>
      <c r="V24" s="92"/>
      <c r="W24" s="92"/>
      <c r="Y24" s="3"/>
    </row>
    <row r="25" spans="1:25" ht="18.899999999999999" customHeight="1">
      <c r="A25" s="10"/>
      <c r="B25" s="16">
        <f>IF(J25=TRUE, 7, 0)</f>
        <v>0</v>
      </c>
      <c r="C25" s="30"/>
      <c r="D25" s="16"/>
      <c r="E25" s="28"/>
      <c r="J25" s="8" t="b">
        <v>0</v>
      </c>
      <c r="L25" s="89" t="s">
        <v>33</v>
      </c>
      <c r="M25" s="88">
        <v>5</v>
      </c>
      <c r="N25" s="88">
        <v>163</v>
      </c>
      <c r="O25" s="88"/>
      <c r="P25" s="122" t="s">
        <v>227</v>
      </c>
      <c r="Q25" s="123">
        <v>19</v>
      </c>
    </row>
    <row r="26" spans="1:25" ht="18.899999999999999" customHeight="1">
      <c r="A26" s="10"/>
      <c r="B26" s="16">
        <f>IF(J26=TRUE, 1, 0)</f>
        <v>0</v>
      </c>
      <c r="C26" s="16"/>
      <c r="D26" s="16"/>
      <c r="E26" s="28"/>
      <c r="J26" s="8" t="b">
        <v>0</v>
      </c>
      <c r="L26" s="89" t="s">
        <v>34</v>
      </c>
      <c r="M26" s="88">
        <v>5</v>
      </c>
      <c r="N26" s="88">
        <v>161</v>
      </c>
      <c r="O26" s="88"/>
      <c r="P26" s="122" t="s">
        <v>228</v>
      </c>
      <c r="Q26" s="123">
        <v>6</v>
      </c>
    </row>
    <row r="27" spans="1:25" ht="18.899999999999999" customHeight="1">
      <c r="A27" s="9"/>
      <c r="B27" s="16">
        <f>IF(J27=TRUE, 5, 0)</f>
        <v>0</v>
      </c>
      <c r="C27" s="42"/>
      <c r="D27" s="43" t="s">
        <v>149</v>
      </c>
      <c r="E27" s="28"/>
      <c r="J27" s="8" t="b">
        <v>0</v>
      </c>
      <c r="L27" s="89" t="s">
        <v>1</v>
      </c>
      <c r="M27" s="88">
        <v>5</v>
      </c>
      <c r="N27" s="88">
        <v>158</v>
      </c>
      <c r="O27" s="88"/>
      <c r="P27" s="122" t="s">
        <v>229</v>
      </c>
      <c r="Q27" s="123">
        <v>8</v>
      </c>
    </row>
    <row r="28" spans="1:25" ht="18.899999999999999" customHeight="1">
      <c r="A28" s="9"/>
      <c r="B28" s="16">
        <f>IF(J28=TRUE, 5, 0)</f>
        <v>0</v>
      </c>
      <c r="C28" s="42"/>
      <c r="D28" s="41"/>
      <c r="E28" s="28"/>
      <c r="J28" s="8" t="b">
        <v>0</v>
      </c>
      <c r="L28" s="89" t="s">
        <v>2</v>
      </c>
      <c r="M28" s="88">
        <v>5</v>
      </c>
      <c r="N28" s="88">
        <v>154</v>
      </c>
      <c r="O28" s="88"/>
      <c r="P28" s="122" t="s">
        <v>230</v>
      </c>
      <c r="Q28" s="123">
        <v>10</v>
      </c>
    </row>
    <row r="29" spans="1:25" ht="18.899999999999999" customHeight="1">
      <c r="A29" s="9"/>
      <c r="B29" s="16">
        <f>IF(J29=TRUE, 1, 0)</f>
        <v>0</v>
      </c>
      <c r="C29" s="42"/>
      <c r="D29" s="41"/>
      <c r="E29" s="28"/>
      <c r="J29" s="8" t="b">
        <v>0</v>
      </c>
      <c r="L29" s="89" t="s">
        <v>35</v>
      </c>
      <c r="M29" s="88">
        <v>5</v>
      </c>
      <c r="N29" s="88">
        <v>153</v>
      </c>
      <c r="O29" s="88"/>
      <c r="P29" s="122" t="s">
        <v>231</v>
      </c>
      <c r="Q29" s="123">
        <v>12</v>
      </c>
    </row>
    <row r="30" spans="1:25" ht="18.899999999999999" customHeight="1">
      <c r="A30" s="9"/>
      <c r="B30" s="16">
        <f>IF(J30=TRUE, 4, 0)</f>
        <v>0</v>
      </c>
      <c r="C30" s="42"/>
      <c r="D30" s="41"/>
      <c r="E30" s="28"/>
      <c r="J30" s="8" t="b">
        <v>0</v>
      </c>
      <c r="L30" s="89" t="s">
        <v>36</v>
      </c>
      <c r="M30" s="88">
        <v>5</v>
      </c>
      <c r="N30" s="88">
        <v>150</v>
      </c>
      <c r="O30" s="88"/>
      <c r="P30" s="122" t="s">
        <v>232</v>
      </c>
      <c r="Q30" s="123">
        <v>19</v>
      </c>
    </row>
    <row r="31" spans="1:25" ht="18.899999999999999" customHeight="1">
      <c r="A31" s="9"/>
      <c r="B31" s="16">
        <f>IF(J31=TRUE, 15, 0)</f>
        <v>0</v>
      </c>
      <c r="C31" s="16"/>
      <c r="D31" s="44" t="s">
        <v>185</v>
      </c>
      <c r="E31" s="28"/>
      <c r="J31" s="8" t="b">
        <v>0</v>
      </c>
      <c r="L31" s="89" t="s">
        <v>37</v>
      </c>
      <c r="M31" s="88">
        <v>5</v>
      </c>
      <c r="N31" s="88">
        <v>148</v>
      </c>
      <c r="O31" s="88"/>
      <c r="P31" s="122" t="s">
        <v>233</v>
      </c>
      <c r="Q31" s="123">
        <v>8</v>
      </c>
    </row>
    <row r="32" spans="1:25" ht="18.899999999999999" customHeight="1">
      <c r="A32" s="9"/>
      <c r="B32" s="16">
        <f>IF(J32=TRUE, 10, 0)</f>
        <v>0</v>
      </c>
      <c r="C32" s="16"/>
      <c r="D32" s="41"/>
      <c r="E32" s="28"/>
      <c r="J32" s="8" t="b">
        <v>0</v>
      </c>
      <c r="L32" s="89" t="s">
        <v>38</v>
      </c>
      <c r="M32" s="88">
        <v>5</v>
      </c>
      <c r="N32" s="88">
        <v>145</v>
      </c>
      <c r="O32" s="88"/>
      <c r="P32" s="122" t="s">
        <v>234</v>
      </c>
      <c r="Q32" s="123">
        <v>10</v>
      </c>
    </row>
    <row r="33" spans="1:17" ht="18.899999999999999" customHeight="1">
      <c r="A33" s="9"/>
      <c r="B33" s="16">
        <f>IF(J33=TRUE,20, 0)</f>
        <v>0</v>
      </c>
      <c r="C33" s="16"/>
      <c r="D33" s="41"/>
      <c r="E33" s="28"/>
      <c r="J33" s="8" t="b">
        <v>0</v>
      </c>
      <c r="L33" s="89" t="s">
        <v>5</v>
      </c>
      <c r="M33" s="88">
        <v>5</v>
      </c>
      <c r="N33" s="88">
        <v>146</v>
      </c>
      <c r="O33" s="88"/>
      <c r="P33" s="122" t="s">
        <v>235</v>
      </c>
      <c r="Q33" s="123">
        <v>14</v>
      </c>
    </row>
    <row r="34" spans="1:17" ht="18.899999999999999" customHeight="1">
      <c r="A34" s="9"/>
      <c r="B34" s="16">
        <f>IF(J34=TRUE, 25, 0)</f>
        <v>0</v>
      </c>
      <c r="C34" s="16"/>
      <c r="D34" s="41"/>
      <c r="E34" s="28"/>
      <c r="J34" s="8" t="b">
        <v>0</v>
      </c>
      <c r="L34" s="89" t="s">
        <v>11</v>
      </c>
      <c r="M34" s="88">
        <v>0</v>
      </c>
      <c r="N34" s="88">
        <v>113</v>
      </c>
      <c r="O34" s="88"/>
      <c r="P34" s="122" t="s">
        <v>236</v>
      </c>
      <c r="Q34" s="123">
        <v>16</v>
      </c>
    </row>
    <row r="35" spans="1:17" ht="18.899999999999999" customHeight="1">
      <c r="A35" s="9"/>
      <c r="B35" s="16">
        <f>IF(J35=TRUE, 5, 0)</f>
        <v>0</v>
      </c>
      <c r="C35" s="16"/>
      <c r="D35" s="41"/>
      <c r="E35" s="28"/>
      <c r="J35" s="8" t="b">
        <v>0</v>
      </c>
      <c r="L35" s="89" t="s">
        <v>39</v>
      </c>
      <c r="M35" s="88">
        <v>6</v>
      </c>
      <c r="N35" s="88">
        <v>157</v>
      </c>
      <c r="O35" s="88"/>
      <c r="P35" s="1"/>
      <c r="Q35" s="1"/>
    </row>
    <row r="36" spans="1:17" ht="18.899999999999999" customHeight="1">
      <c r="A36" s="9"/>
      <c r="B36" s="16">
        <f>IF(J36=TRUE, 5, 0)</f>
        <v>0</v>
      </c>
      <c r="C36" s="16"/>
      <c r="D36" s="41"/>
      <c r="E36" s="28"/>
      <c r="J36" s="8" t="b">
        <v>0</v>
      </c>
      <c r="L36" s="89" t="s">
        <v>40</v>
      </c>
      <c r="M36" s="88">
        <v>6</v>
      </c>
      <c r="N36" s="88">
        <v>155</v>
      </c>
      <c r="O36" s="88"/>
      <c r="P36" s="1"/>
      <c r="Q36" s="1"/>
    </row>
    <row r="37" spans="1:17" ht="18.899999999999999" customHeight="1">
      <c r="A37" s="9"/>
      <c r="B37" s="16">
        <f>IF(J37=TRUE, K37*2, 0)</f>
        <v>0</v>
      </c>
      <c r="C37" s="16"/>
      <c r="D37" s="109" t="s">
        <v>237</v>
      </c>
      <c r="E37" s="28"/>
      <c r="J37" s="8" t="b">
        <v>0</v>
      </c>
      <c r="K37" s="73">
        <v>1</v>
      </c>
      <c r="L37" s="89" t="s">
        <v>6</v>
      </c>
      <c r="M37" s="88">
        <v>6</v>
      </c>
      <c r="N37" s="88">
        <v>140</v>
      </c>
      <c r="O37" s="88"/>
      <c r="P37" s="1"/>
      <c r="Q37" s="1"/>
    </row>
    <row r="38" spans="1:17" ht="18.899999999999999" customHeight="1">
      <c r="A38" s="9"/>
      <c r="B38" s="16">
        <f>IF(J38=TRUE, 2, 0)</f>
        <v>0</v>
      </c>
      <c r="C38" s="16"/>
      <c r="D38" s="44"/>
      <c r="E38" s="28"/>
      <c r="J38" s="8" t="b">
        <v>0</v>
      </c>
      <c r="L38" s="89" t="s">
        <v>12</v>
      </c>
      <c r="M38" s="88">
        <v>10</v>
      </c>
      <c r="N38" s="88">
        <v>186</v>
      </c>
      <c r="O38" s="88"/>
      <c r="P38" s="1"/>
      <c r="Q38" s="1"/>
    </row>
    <row r="39" spans="1:17" ht="18.899999999999999" customHeight="1">
      <c r="A39" s="9"/>
      <c r="B39" s="16">
        <f>IF(J39=TRUE, 5, 0)</f>
        <v>0</v>
      </c>
      <c r="C39" s="16"/>
      <c r="D39" s="41"/>
      <c r="E39" s="28"/>
      <c r="J39" s="8" t="b">
        <v>0</v>
      </c>
      <c r="L39" s="89" t="s">
        <v>13</v>
      </c>
      <c r="M39" s="88">
        <v>6</v>
      </c>
      <c r="N39" s="88">
        <v>175</v>
      </c>
      <c r="O39" s="88"/>
      <c r="P39" s="1"/>
      <c r="Q39" s="1"/>
    </row>
    <row r="40" spans="1:17" ht="18.899999999999999" customHeight="1">
      <c r="A40" s="9"/>
      <c r="B40" s="16">
        <f>IF(J40=TRUE, 2, 0)</f>
        <v>0</v>
      </c>
      <c r="C40" s="16"/>
      <c r="D40" s="41"/>
      <c r="E40" s="28"/>
      <c r="J40" s="8" t="b">
        <v>0</v>
      </c>
      <c r="L40" s="89" t="s">
        <v>14</v>
      </c>
      <c r="M40" s="88">
        <v>10</v>
      </c>
      <c r="N40" s="88">
        <v>156</v>
      </c>
      <c r="O40" s="88"/>
      <c r="P40" s="1"/>
      <c r="Q40" s="1"/>
    </row>
    <row r="41" spans="1:17" ht="18.899999999999999" customHeight="1">
      <c r="A41" s="9"/>
      <c r="B41" s="16">
        <f>IF(J41=TRUE, 7, 0)</f>
        <v>0</v>
      </c>
      <c r="C41" s="16"/>
      <c r="D41" s="41"/>
      <c r="E41" s="28"/>
      <c r="J41" s="8" t="b">
        <v>0</v>
      </c>
      <c r="L41" s="89" t="s">
        <v>15</v>
      </c>
      <c r="M41" s="88">
        <v>6</v>
      </c>
      <c r="N41" s="88">
        <v>152</v>
      </c>
      <c r="O41" s="88"/>
      <c r="P41" s="1"/>
      <c r="Q41" s="1"/>
    </row>
    <row r="42" spans="1:17" ht="18.899999999999999" customHeight="1">
      <c r="A42" s="9"/>
      <c r="B42" s="16">
        <f>IF(J42=TRUE, 4, 0)</f>
        <v>0</v>
      </c>
      <c r="C42" s="16"/>
      <c r="D42" s="41"/>
      <c r="E42" s="28"/>
      <c r="J42" s="8" t="b">
        <v>0</v>
      </c>
      <c r="L42" s="89" t="s">
        <v>41</v>
      </c>
      <c r="M42" s="88">
        <v>6</v>
      </c>
      <c r="N42" s="88">
        <v>150</v>
      </c>
      <c r="O42" s="88"/>
      <c r="P42" s="1"/>
      <c r="Q42" s="1"/>
    </row>
    <row r="43" spans="1:17" ht="18.899999999999999" customHeight="1">
      <c r="A43" s="9"/>
      <c r="B43" s="16">
        <f>IF(J43=TRUE, 3, 0)</f>
        <v>0</v>
      </c>
      <c r="C43" s="16"/>
      <c r="D43" s="41"/>
      <c r="E43" s="28"/>
      <c r="J43" s="8" t="b">
        <v>0</v>
      </c>
      <c r="L43" s="89" t="s">
        <v>42</v>
      </c>
      <c r="M43" s="88">
        <v>6</v>
      </c>
      <c r="N43" s="88">
        <v>148</v>
      </c>
      <c r="O43" s="88"/>
      <c r="P43" s="1"/>
      <c r="Q43" s="1"/>
    </row>
    <row r="44" spans="1:17" ht="18.899999999999999" customHeight="1">
      <c r="A44" s="9"/>
      <c r="B44" s="16">
        <f>IF(J44=TRUE, 5, 0)</f>
        <v>0</v>
      </c>
      <c r="C44" s="16"/>
      <c r="D44" s="41"/>
      <c r="E44" s="28"/>
      <c r="J44" s="8" t="b">
        <v>0</v>
      </c>
      <c r="L44" s="89" t="s">
        <v>43</v>
      </c>
      <c r="M44" s="88">
        <v>10</v>
      </c>
      <c r="N44" s="88">
        <v>150</v>
      </c>
      <c r="O44" s="88"/>
      <c r="P44" s="1"/>
      <c r="Q44" s="1"/>
    </row>
    <row r="45" spans="1:17" ht="18.899999999999999" customHeight="1">
      <c r="A45" s="9"/>
      <c r="B45" s="16">
        <f>IF(J45=TRUE, 3, 0)</f>
        <v>0</v>
      </c>
      <c r="C45" s="16"/>
      <c r="D45" s="41"/>
      <c r="E45" s="28"/>
      <c r="J45" s="8" t="b">
        <v>0</v>
      </c>
      <c r="L45" s="89" t="s">
        <v>44</v>
      </c>
      <c r="M45" s="88">
        <v>10</v>
      </c>
      <c r="N45" s="88">
        <v>148</v>
      </c>
      <c r="O45" s="88"/>
      <c r="P45" s="1"/>
      <c r="Q45" s="1"/>
    </row>
    <row r="46" spans="1:17" ht="18.899999999999999" customHeight="1">
      <c r="A46" s="9"/>
      <c r="B46" s="16">
        <f>IF(J46=TRUE, K46, 0)</f>
        <v>0</v>
      </c>
      <c r="C46" s="16"/>
      <c r="D46" s="61" t="s">
        <v>57</v>
      </c>
      <c r="E46" s="28"/>
      <c r="J46" s="8" t="b">
        <v>0</v>
      </c>
      <c r="K46" s="73">
        <v>1</v>
      </c>
      <c r="L46" s="89" t="s">
        <v>45</v>
      </c>
      <c r="M46" s="88">
        <v>3</v>
      </c>
      <c r="N46" s="88">
        <v>134</v>
      </c>
      <c r="O46" s="88"/>
      <c r="P46" s="1"/>
      <c r="Q46" s="1"/>
    </row>
    <row r="47" spans="1:17" ht="18.899999999999999" customHeight="1">
      <c r="A47" s="10"/>
      <c r="B47" s="16">
        <f>IF(J47=TRUE, K47, 0)</f>
        <v>0</v>
      </c>
      <c r="C47" s="46"/>
      <c r="D47" s="62" t="s">
        <v>91</v>
      </c>
      <c r="E47" s="28"/>
      <c r="J47" s="8" t="b">
        <v>0</v>
      </c>
      <c r="K47" s="73">
        <v>1</v>
      </c>
      <c r="L47" s="89" t="s">
        <v>46</v>
      </c>
      <c r="M47" s="88">
        <v>3</v>
      </c>
      <c r="N47" s="88">
        <v>132</v>
      </c>
      <c r="O47" s="88"/>
      <c r="P47" s="1"/>
      <c r="Q47" s="1"/>
    </row>
    <row r="48" spans="1:17" ht="18.899999999999999" customHeight="1">
      <c r="A48" s="9"/>
      <c r="B48" s="16">
        <f>IF(J48=TRUE, 10, 0)</f>
        <v>0</v>
      </c>
      <c r="C48" s="46"/>
      <c r="D48" s="44" t="s">
        <v>147</v>
      </c>
      <c r="E48" s="28"/>
      <c r="J48" s="8" t="b">
        <v>0</v>
      </c>
      <c r="L48" s="89" t="s">
        <v>16</v>
      </c>
      <c r="M48" s="88">
        <v>6</v>
      </c>
      <c r="N48" s="88">
        <v>133</v>
      </c>
      <c r="O48" s="88"/>
      <c r="P48" s="1"/>
      <c r="Q48" s="1"/>
    </row>
    <row r="49" spans="1:17" ht="18.899999999999999" customHeight="1">
      <c r="A49" s="10"/>
      <c r="B49" s="16">
        <f>IF(J49=TRUE, 16, 0)</f>
        <v>0</v>
      </c>
      <c r="C49" s="46"/>
      <c r="D49" s="63" t="s">
        <v>188</v>
      </c>
      <c r="E49" s="28"/>
      <c r="J49" s="8" t="b">
        <v>0</v>
      </c>
      <c r="L49" s="89" t="s">
        <v>17</v>
      </c>
      <c r="M49" s="88">
        <v>3</v>
      </c>
      <c r="N49" s="88">
        <v>128</v>
      </c>
      <c r="O49" s="88"/>
      <c r="P49" s="1"/>
      <c r="Q49" s="1"/>
    </row>
    <row r="50" spans="1:17" ht="18.899999999999999" customHeight="1">
      <c r="A50" s="9"/>
      <c r="B50" s="16">
        <f>IF(J50=TRUE, 3, 0)</f>
        <v>0</v>
      </c>
      <c r="C50" s="16"/>
      <c r="D50" s="41"/>
      <c r="E50" s="28"/>
      <c r="J50" s="8" t="b">
        <v>0</v>
      </c>
      <c r="L50" s="89" t="s">
        <v>18</v>
      </c>
      <c r="M50" s="88">
        <v>6</v>
      </c>
      <c r="N50" s="88">
        <v>172</v>
      </c>
      <c r="O50" s="88"/>
      <c r="P50" s="1"/>
      <c r="Q50" s="1"/>
    </row>
    <row r="51" spans="1:17" ht="18.899999999999999" customHeight="1">
      <c r="A51" s="9"/>
      <c r="B51" s="16">
        <f>IF(J51=TRUE, 3, 0)</f>
        <v>0</v>
      </c>
      <c r="C51" s="16"/>
      <c r="D51" s="41"/>
      <c r="E51" s="28"/>
      <c r="J51" s="8" t="b">
        <v>0</v>
      </c>
      <c r="L51" s="89" t="s">
        <v>19</v>
      </c>
      <c r="M51" s="88">
        <v>9</v>
      </c>
      <c r="N51" s="88">
        <v>156</v>
      </c>
      <c r="O51" s="88"/>
      <c r="P51" s="1"/>
      <c r="Q51" s="1"/>
    </row>
    <row r="52" spans="1:17" ht="18.899999999999999" customHeight="1">
      <c r="A52" s="9"/>
      <c r="B52" s="16">
        <f>IF(J52=TRUE, 1, 0)</f>
        <v>0</v>
      </c>
      <c r="C52" s="16"/>
      <c r="D52" s="41"/>
      <c r="E52" s="28"/>
      <c r="J52" s="8" t="b">
        <v>0</v>
      </c>
      <c r="L52" s="89" t="s">
        <v>20</v>
      </c>
      <c r="M52" s="88">
        <v>0</v>
      </c>
      <c r="N52" s="88">
        <v>150</v>
      </c>
      <c r="O52" s="88"/>
      <c r="P52" s="1"/>
      <c r="Q52" s="1"/>
    </row>
    <row r="53" spans="1:17" ht="18.899999999999999" customHeight="1">
      <c r="A53" s="9"/>
      <c r="B53" s="16">
        <f>IF(J53=TRUE, 3, 0)</f>
        <v>0</v>
      </c>
      <c r="C53" s="16"/>
      <c r="D53" s="41"/>
      <c r="E53" s="28"/>
      <c r="J53" s="8" t="b">
        <v>0</v>
      </c>
      <c r="L53" s="89" t="s">
        <v>21</v>
      </c>
      <c r="M53" s="88">
        <v>6</v>
      </c>
      <c r="N53" s="88">
        <v>145</v>
      </c>
      <c r="O53" s="88"/>
      <c r="P53" s="1"/>
      <c r="Q53" s="1"/>
    </row>
    <row r="54" spans="1:17" ht="18.899999999999999" customHeight="1">
      <c r="A54" s="9"/>
      <c r="B54" s="16">
        <f>IF(J54=TRUE, 3, 0)</f>
        <v>0</v>
      </c>
      <c r="C54" s="16"/>
      <c r="D54" s="64"/>
      <c r="E54" s="28"/>
      <c r="J54" s="8" t="b">
        <v>0</v>
      </c>
      <c r="L54" s="89" t="s">
        <v>47</v>
      </c>
      <c r="M54" s="88">
        <v>6</v>
      </c>
      <c r="N54" s="88">
        <v>143</v>
      </c>
      <c r="O54" s="88"/>
      <c r="P54" s="1"/>
      <c r="Q54" s="1"/>
    </row>
    <row r="55" spans="1:17" ht="18.899999999999999" customHeight="1">
      <c r="A55" s="9"/>
      <c r="B55" s="16">
        <f>IF(J55=TRUE,3, 0)</f>
        <v>0</v>
      </c>
      <c r="C55" s="16"/>
      <c r="D55" s="41"/>
      <c r="E55" s="28"/>
      <c r="J55" s="8" t="b">
        <v>0</v>
      </c>
      <c r="L55" s="89" t="s">
        <v>48</v>
      </c>
      <c r="M55" s="88">
        <v>6</v>
      </c>
      <c r="N55" s="88">
        <v>141</v>
      </c>
      <c r="O55" s="88"/>
      <c r="P55" s="1"/>
      <c r="Q55" s="1"/>
    </row>
    <row r="56" spans="1:17" ht="18.899999999999999" customHeight="1">
      <c r="A56" s="9"/>
      <c r="B56" s="16">
        <f>IF(J56=TRUE, 1, 0)</f>
        <v>0</v>
      </c>
      <c r="C56" s="16"/>
      <c r="D56" s="41"/>
      <c r="E56" s="28"/>
      <c r="J56" s="8" t="b">
        <v>0</v>
      </c>
      <c r="L56" s="89" t="s">
        <v>22</v>
      </c>
      <c r="M56" s="88">
        <v>9</v>
      </c>
      <c r="N56" s="88">
        <v>139</v>
      </c>
      <c r="O56" s="88"/>
      <c r="P56" s="1"/>
      <c r="Q56" s="1"/>
    </row>
    <row r="57" spans="1:17" ht="18.899999999999999" customHeight="1">
      <c r="A57" s="9"/>
      <c r="B57" s="16">
        <f>IF(J57=TRUE, 3, 0)</f>
        <v>0</v>
      </c>
      <c r="C57" s="16"/>
      <c r="D57" s="41"/>
      <c r="E57" s="28"/>
      <c r="J57" s="8" t="b">
        <v>0</v>
      </c>
      <c r="L57" s="89" t="s">
        <v>49</v>
      </c>
      <c r="M57" s="88">
        <v>9</v>
      </c>
      <c r="N57" s="88">
        <v>136</v>
      </c>
      <c r="O57" s="88"/>
      <c r="P57" s="1"/>
      <c r="Q57" s="1"/>
    </row>
    <row r="58" spans="1:17" ht="18.899999999999999" customHeight="1">
      <c r="A58" s="9"/>
      <c r="B58" s="16">
        <f>IF(J58=TRUE, 2, 0)</f>
        <v>0</v>
      </c>
      <c r="C58" s="16"/>
      <c r="D58" s="41"/>
      <c r="E58" s="28"/>
      <c r="J58" s="8" t="b">
        <v>0</v>
      </c>
      <c r="L58" s="89" t="s">
        <v>50</v>
      </c>
      <c r="M58" s="88">
        <v>9</v>
      </c>
      <c r="N58" s="88">
        <v>134</v>
      </c>
      <c r="O58" s="88"/>
      <c r="P58" s="1"/>
      <c r="Q58" s="1"/>
    </row>
    <row r="59" spans="1:17" ht="18.899999999999999" customHeight="1">
      <c r="A59" s="9"/>
      <c r="B59" s="16">
        <f>IF(J59=TRUE, 4, 0)</f>
        <v>0</v>
      </c>
      <c r="C59" s="16"/>
      <c r="D59" s="41"/>
      <c r="E59" s="28"/>
      <c r="J59" s="8" t="b">
        <v>0</v>
      </c>
      <c r="L59" s="89" t="s">
        <v>51</v>
      </c>
      <c r="M59" s="88">
        <v>0</v>
      </c>
      <c r="N59" s="88">
        <v>118</v>
      </c>
      <c r="O59" s="88"/>
      <c r="P59" s="1"/>
      <c r="Q59" s="1"/>
    </row>
    <row r="60" spans="1:17" ht="18.899999999999999" customHeight="1">
      <c r="A60" s="9"/>
      <c r="B60" s="16">
        <f>IF(J60=TRUE, 4, 0)</f>
        <v>0</v>
      </c>
      <c r="C60" s="16"/>
      <c r="D60" s="41"/>
      <c r="E60" s="28"/>
      <c r="J60" s="8" t="b">
        <v>0</v>
      </c>
      <c r="L60" s="89" t="s">
        <v>52</v>
      </c>
      <c r="M60" s="88">
        <v>0</v>
      </c>
      <c r="N60" s="88">
        <v>116</v>
      </c>
      <c r="O60" s="88"/>
      <c r="P60" s="1"/>
      <c r="Q60" s="1"/>
    </row>
    <row r="61" spans="1:17" ht="18.899999999999999" customHeight="1">
      <c r="A61" s="9"/>
      <c r="B61" s="16">
        <f>IF(J61=TRUE, 8, 0)</f>
        <v>0</v>
      </c>
      <c r="C61" s="16"/>
      <c r="D61" s="41"/>
      <c r="E61" s="28"/>
      <c r="J61" s="8" t="b">
        <v>0</v>
      </c>
      <c r="L61" s="89" t="s">
        <v>23</v>
      </c>
      <c r="M61" s="88">
        <v>0</v>
      </c>
      <c r="N61" s="88">
        <v>109</v>
      </c>
      <c r="O61" s="88"/>
      <c r="P61" s="1"/>
      <c r="Q61" s="1"/>
    </row>
    <row r="62" spans="1:17" ht="18.899999999999999" customHeight="1">
      <c r="A62" s="9"/>
      <c r="B62" s="16">
        <f>IF(J62=TRUE, K62, 0)</f>
        <v>0</v>
      </c>
      <c r="C62" s="16"/>
      <c r="D62" s="109" t="s">
        <v>205</v>
      </c>
      <c r="E62" s="28"/>
      <c r="J62" s="8" t="b">
        <v>0</v>
      </c>
      <c r="K62" s="73">
        <v>1</v>
      </c>
      <c r="M62" s="1"/>
      <c r="N62" s="1"/>
      <c r="O62" s="1"/>
      <c r="P62" s="1"/>
      <c r="Q62" s="1"/>
    </row>
    <row r="63" spans="1:17" ht="18.899999999999999" customHeight="1">
      <c r="A63" s="9"/>
      <c r="B63" s="16">
        <f>IF(J63=TRUE, K63 * 2, 0)</f>
        <v>0</v>
      </c>
      <c r="C63" s="16"/>
      <c r="D63" s="44" t="s">
        <v>150</v>
      </c>
      <c r="E63" s="28"/>
      <c r="J63" s="8" t="b">
        <v>0</v>
      </c>
      <c r="K63" s="73">
        <v>1</v>
      </c>
      <c r="N63" s="1"/>
      <c r="O63" s="1"/>
      <c r="P63" s="1"/>
      <c r="Q63" s="1"/>
    </row>
    <row r="64" spans="1:17" ht="18.899999999999999" customHeight="1">
      <c r="A64" s="9"/>
      <c r="B64" s="16">
        <f>IF(J64=TRUE, 1, 0)</f>
        <v>0</v>
      </c>
      <c r="C64" s="16"/>
      <c r="D64" s="44" t="s">
        <v>157</v>
      </c>
      <c r="E64" s="28"/>
      <c r="J64" s="8" t="b">
        <v>0</v>
      </c>
      <c r="N64" s="1"/>
      <c r="O64" s="1"/>
      <c r="P64" s="1"/>
      <c r="Q64" s="1"/>
    </row>
    <row r="65" spans="1:29" ht="18.899999999999999" customHeight="1">
      <c r="A65" s="9"/>
      <c r="B65" s="16">
        <f>IF(J65=TRUE, 4, 0)</f>
        <v>0</v>
      </c>
      <c r="C65" s="16"/>
      <c r="D65" s="41"/>
      <c r="E65" s="28"/>
      <c r="J65" s="8" t="b">
        <v>0</v>
      </c>
      <c r="N65" s="1"/>
      <c r="O65" s="1"/>
      <c r="P65" s="1"/>
      <c r="Q65" s="1"/>
    </row>
    <row r="66" spans="1:29" ht="18.899999999999999" customHeight="1">
      <c r="A66" s="9"/>
      <c r="B66" s="16">
        <f>IF(J66=TRUE, K66, 0)</f>
        <v>0</v>
      </c>
      <c r="C66" s="16"/>
      <c r="D66" s="44" t="s">
        <v>56</v>
      </c>
      <c r="E66" s="28"/>
      <c r="J66" s="8" t="b">
        <v>0</v>
      </c>
      <c r="K66" s="73">
        <v>1</v>
      </c>
      <c r="N66" s="1"/>
      <c r="O66" s="1"/>
      <c r="P66" s="1"/>
      <c r="Q66" s="1"/>
    </row>
    <row r="67" spans="1:29" ht="18.899999999999999" customHeight="1">
      <c r="A67" s="9"/>
      <c r="B67" s="16">
        <f>IF(J67=TRUE, K67 * 2, 0)</f>
        <v>0</v>
      </c>
      <c r="C67" s="16"/>
      <c r="D67" s="44" t="s">
        <v>151</v>
      </c>
      <c r="E67" s="28"/>
      <c r="J67" s="8" t="b">
        <v>0</v>
      </c>
      <c r="K67" s="73">
        <v>1</v>
      </c>
      <c r="N67" s="1"/>
      <c r="O67" s="1"/>
      <c r="P67" s="1"/>
      <c r="Q67" s="1"/>
    </row>
    <row r="68" spans="1:29" ht="18.899999999999999" customHeight="1">
      <c r="A68" s="9"/>
      <c r="B68" s="16">
        <f>IF(J68=TRUE, 8, 0)</f>
        <v>0</v>
      </c>
      <c r="C68" s="16"/>
      <c r="D68" s="44"/>
      <c r="E68" s="28"/>
      <c r="J68" s="8" t="b">
        <v>0</v>
      </c>
      <c r="N68" s="1"/>
      <c r="O68" s="1"/>
      <c r="P68" s="1"/>
      <c r="Q68" s="1"/>
    </row>
    <row r="69" spans="1:29" ht="22.8">
      <c r="A69" s="50" t="s">
        <v>115</v>
      </c>
      <c r="B69" s="41"/>
      <c r="C69" s="41"/>
      <c r="D69" s="41"/>
      <c r="E69" s="28"/>
      <c r="L69" s="4"/>
      <c r="M69" s="4"/>
      <c r="N69" s="1"/>
      <c r="O69" s="1"/>
      <c r="P69" s="1"/>
      <c r="Q69" s="1"/>
    </row>
    <row r="70" spans="1:29" s="4" customFormat="1" ht="24.9" customHeight="1">
      <c r="A70" s="51" t="s">
        <v>116</v>
      </c>
      <c r="B70" s="52">
        <f>SUM(B13,B16,B18:B68)</f>
        <v>0</v>
      </c>
      <c r="C70" s="52"/>
      <c r="D70" s="21"/>
      <c r="E70" s="53"/>
      <c r="J70" s="13"/>
      <c r="K70" s="74"/>
      <c r="L70" s="5"/>
      <c r="M70" s="5"/>
      <c r="N70" s="1"/>
      <c r="O70" s="1"/>
      <c r="P70" s="1"/>
      <c r="Q70" s="1"/>
      <c r="R70" s="1"/>
      <c r="S70" s="1"/>
      <c r="T70"/>
      <c r="U70"/>
      <c r="V70"/>
      <c r="W70"/>
      <c r="X70"/>
      <c r="Y70"/>
      <c r="Z70"/>
      <c r="AA70"/>
      <c r="AB70"/>
      <c r="AC70"/>
    </row>
    <row r="71" spans="1:29" s="5" customFormat="1" ht="24.9" customHeight="1">
      <c r="A71" s="51" t="s">
        <v>162</v>
      </c>
      <c r="B71" s="52" t="str">
        <f>VLOOKUP(B70,R2:S12,2,TRUE)</f>
        <v>-</v>
      </c>
      <c r="C71" s="52"/>
      <c r="D71" s="54"/>
      <c r="E71" s="55"/>
      <c r="J71" s="14"/>
      <c r="K71" s="75"/>
      <c r="L71"/>
      <c r="M71"/>
      <c r="N71" s="1"/>
      <c r="O71" s="1"/>
      <c r="P71" s="1"/>
      <c r="Q71" s="1"/>
      <c r="R71" s="1"/>
      <c r="S71" s="1"/>
      <c r="T71"/>
      <c r="U71"/>
      <c r="V71"/>
      <c r="W71"/>
      <c r="X71"/>
      <c r="Y71"/>
      <c r="Z71"/>
      <c r="AA71"/>
      <c r="AB71"/>
      <c r="AC71"/>
    </row>
    <row r="72" spans="1:29">
      <c r="A72" s="28"/>
      <c r="B72" s="27"/>
      <c r="C72" s="27"/>
      <c r="D72" s="27"/>
      <c r="E72" s="28"/>
      <c r="N72" s="1"/>
      <c r="O72" s="1"/>
      <c r="P72" s="1"/>
      <c r="Q72" s="1"/>
    </row>
    <row r="73" spans="1:29">
      <c r="N73" s="1"/>
      <c r="O73" s="1"/>
      <c r="P73" s="1"/>
      <c r="Q73" s="1"/>
    </row>
    <row r="74" spans="1:29">
      <c r="N74" s="1"/>
      <c r="O74" s="1"/>
      <c r="P74" s="1"/>
      <c r="Q74" s="1"/>
    </row>
    <row r="75" spans="1:29">
      <c r="N75" s="1"/>
      <c r="O75" s="1"/>
      <c r="P75" s="1"/>
      <c r="Q75" s="1"/>
    </row>
    <row r="76" spans="1:29">
      <c r="N76" s="1"/>
      <c r="O76" s="1"/>
      <c r="P76" s="1"/>
      <c r="Q76" s="1"/>
    </row>
    <row r="77" spans="1:29">
      <c r="M77" s="1"/>
      <c r="N77" s="1"/>
      <c r="O77" s="1"/>
      <c r="P77" s="1"/>
      <c r="Q77" s="1"/>
    </row>
    <row r="78" spans="1:29">
      <c r="M78" s="1"/>
      <c r="N78" s="1"/>
      <c r="O78" s="1"/>
      <c r="P78" s="1"/>
      <c r="Q78" s="1"/>
    </row>
    <row r="79" spans="1:29">
      <c r="M79" s="1"/>
      <c r="N79" s="1"/>
      <c r="O79" s="1"/>
      <c r="P79" s="1"/>
      <c r="Q79" s="1"/>
    </row>
    <row r="80" spans="1:29">
      <c r="M80" s="1"/>
      <c r="N80" s="1"/>
      <c r="O80" s="1"/>
      <c r="P80" s="1"/>
      <c r="Q80" s="1"/>
    </row>
    <row r="81" spans="13:17">
      <c r="M81" s="1"/>
      <c r="N81" s="1"/>
      <c r="O81" s="1"/>
      <c r="P81" s="1"/>
      <c r="Q81" s="1"/>
    </row>
    <row r="82" spans="13:17">
      <c r="M82" s="1"/>
      <c r="N82" s="1"/>
      <c r="O82" s="1"/>
      <c r="P82" s="1"/>
      <c r="Q82" s="1"/>
    </row>
    <row r="83" spans="13:17">
      <c r="M83" s="1"/>
      <c r="N83" s="1"/>
      <c r="O83" s="1"/>
      <c r="P83" s="1"/>
      <c r="Q83" s="1"/>
    </row>
    <row r="84" spans="13:17">
      <c r="M84" s="1"/>
      <c r="N84" s="1"/>
      <c r="O84" s="1"/>
      <c r="P84" s="1"/>
      <c r="Q84" s="1"/>
    </row>
    <row r="85" spans="13:17">
      <c r="M85" s="1"/>
      <c r="N85" s="1"/>
      <c r="O85" s="1"/>
      <c r="P85" s="1"/>
      <c r="Q85" s="1"/>
    </row>
    <row r="86" spans="13:17">
      <c r="M86" s="1"/>
      <c r="N86" s="1"/>
      <c r="O86" s="1"/>
      <c r="P86" s="1"/>
      <c r="Q86" s="1"/>
    </row>
    <row r="87" spans="13:17">
      <c r="M87" s="1"/>
      <c r="N87" s="1"/>
      <c r="O87" s="1"/>
      <c r="P87" s="1"/>
      <c r="Q87" s="1"/>
    </row>
    <row r="88" spans="13:17">
      <c r="M88" s="1"/>
      <c r="N88" s="1"/>
      <c r="O88" s="1"/>
      <c r="P88" s="1"/>
      <c r="Q88" s="1"/>
    </row>
    <row r="89" spans="13:17">
      <c r="M89" s="1"/>
      <c r="N89" s="1"/>
      <c r="O89" s="1"/>
      <c r="P89" s="1"/>
      <c r="Q89" s="1"/>
    </row>
    <row r="90" spans="13:17">
      <c r="M90" s="1"/>
      <c r="N90" s="1"/>
      <c r="O90" s="1"/>
      <c r="P90" s="1"/>
      <c r="Q90" s="1"/>
    </row>
    <row r="91" spans="13:17">
      <c r="M91" s="1"/>
      <c r="N91" s="1"/>
      <c r="O91" s="1"/>
      <c r="P91" s="1"/>
      <c r="Q91" s="1"/>
    </row>
    <row r="92" spans="13:17">
      <c r="M92" s="1"/>
      <c r="N92" s="1"/>
      <c r="O92" s="1"/>
      <c r="P92" s="1"/>
      <c r="Q92" s="1"/>
    </row>
    <row r="93" spans="13:17">
      <c r="M93" s="1"/>
      <c r="N93" s="1"/>
      <c r="O93" s="1"/>
      <c r="P93" s="1"/>
      <c r="Q93" s="1"/>
    </row>
    <row r="94" spans="13:17">
      <c r="M94" s="1"/>
      <c r="N94" s="1"/>
      <c r="O94" s="1"/>
      <c r="P94" s="1"/>
      <c r="Q94" s="1"/>
    </row>
    <row r="95" spans="13:17">
      <c r="M95" s="1"/>
      <c r="N95" s="1"/>
      <c r="O95" s="1"/>
      <c r="P95" s="1"/>
      <c r="Q95" s="1"/>
    </row>
    <row r="96" spans="13:17">
      <c r="M96" s="1"/>
      <c r="N96" s="1"/>
      <c r="O96" s="1"/>
      <c r="P96" s="1"/>
      <c r="Q96" s="1"/>
    </row>
    <row r="97" spans="13:17">
      <c r="M97" s="1"/>
      <c r="N97" s="1"/>
      <c r="O97" s="1"/>
      <c r="P97" s="1"/>
      <c r="Q97" s="1"/>
    </row>
    <row r="98" spans="13:17">
      <c r="M98" s="1"/>
      <c r="N98" s="1"/>
      <c r="O98" s="1"/>
      <c r="P98" s="1"/>
      <c r="Q98" s="1"/>
    </row>
    <row r="99" spans="13:17">
      <c r="M99" s="1"/>
      <c r="N99" s="1"/>
      <c r="O99" s="1"/>
      <c r="P99" s="1"/>
      <c r="Q99" s="1"/>
    </row>
    <row r="100" spans="13:17">
      <c r="M100" s="1"/>
      <c r="N100" s="1"/>
      <c r="O100" s="1"/>
      <c r="P100" s="1"/>
      <c r="Q100" s="1"/>
    </row>
    <row r="101" spans="13:17">
      <c r="M101" s="1"/>
      <c r="N101" s="1"/>
      <c r="O101" s="1"/>
      <c r="P101" s="1"/>
      <c r="Q101" s="1"/>
    </row>
    <row r="102" spans="13:17">
      <c r="M102" s="1"/>
      <c r="N102" s="1"/>
      <c r="O102" s="1"/>
      <c r="P102" s="1"/>
      <c r="Q102" s="1"/>
    </row>
    <row r="103" spans="13:17">
      <c r="M103" s="1"/>
      <c r="N103" s="1"/>
      <c r="O103" s="1"/>
      <c r="P103" s="1"/>
      <c r="Q103" s="1"/>
    </row>
    <row r="104" spans="13:17">
      <c r="M104" s="1"/>
      <c r="N104" s="1"/>
      <c r="O104" s="1"/>
      <c r="P104" s="1"/>
      <c r="Q104" s="1"/>
    </row>
    <row r="105" spans="13:17">
      <c r="M105" s="1"/>
    </row>
  </sheetData>
  <sheetProtection password="E201" sheet="1" objects="1" scenarios="1" selectLockedCells="1"/>
  <customSheetViews>
    <customSheetView guid="{60620108-5006-47AF-A864-6588ADE90C1B}" hiddenColumns="1">
      <pane ySplit="17" topLeftCell="A18" activePane="bottomLeft" state="frozen"/>
      <selection pane="bottomLeft" activeCell="A13" sqref="A13"/>
      <pageMargins left="0.75" right="0.75" top="1" bottom="1" header="0.5" footer="0.5"/>
      <pageSetup orientation="portrait"/>
      <headerFooter alignWithMargins="0"/>
    </customSheetView>
  </customSheetViews>
  <mergeCells count="4">
    <mergeCell ref="A1:E1"/>
    <mergeCell ref="A2:E2"/>
    <mergeCell ref="A3:E3"/>
    <mergeCell ref="A7:A8"/>
  </mergeCells>
  <conditionalFormatting sqref="B26:C68 B19:B25">
    <cfRule type="cellIs" dxfId="3" priority="7" stopIfTrue="1" operator="greaterThan">
      <formula>0</formula>
    </cfRule>
  </conditionalFormatting>
  <conditionalFormatting sqref="B13:C14 B16:C16">
    <cfRule type="cellIs" dxfId="2" priority="5" stopIfTrue="1" operator="greaterThan">
      <formula>0</formula>
    </cfRule>
  </conditionalFormatting>
  <conditionalFormatting sqref="D16">
    <cfRule type="cellIs" dxfId="1" priority="4" stopIfTrue="1" operator="greaterThan">
      <formula>0</formula>
    </cfRule>
  </conditionalFormatting>
  <conditionalFormatting sqref="B18">
    <cfRule type="cellIs" dxfId="0" priority="1" stopIfTrue="1" operator="greaterThan">
      <formula>0</formula>
    </cfRule>
  </conditionalFormatting>
  <dataValidations xWindow="435" yWindow="712" count="2">
    <dataValidation type="list" showErrorMessage="1" promptTitle="Select Alfa Model" prompt="Select your Alfa model by using drop down arrow to the right." sqref="A13">
      <formula1>$L$2:$L$61</formula1>
    </dataValidation>
    <dataValidation type="list" allowBlank="1" showErrorMessage="1" promptTitle="Select Installed Cams" prompt="Select non-stock installed cams by using drop down arrow to the right." sqref="A16">
      <formula1>$P$2:$P$34</formula1>
    </dataValidation>
  </dataValidations>
  <pageMargins left="0.75" right="0.75" top="1" bottom="1" header="0.5" footer="0.5"/>
  <pageSetup orientation="portrait"/>
  <headerFooter alignWithMargins="0"/>
  <ignoredErrors>
    <ignoredError sqref="B21 B39 B44 B52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18</xdr:row>
                    <xdr:rowOff>7620</xdr:rowOff>
                  </from>
                  <to>
                    <xdr:col>0</xdr:col>
                    <xdr:colOff>2491740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205740</xdr:colOff>
                    <xdr:row>19</xdr:row>
                    <xdr:rowOff>7620</xdr:rowOff>
                  </from>
                  <to>
                    <xdr:col>0</xdr:col>
                    <xdr:colOff>3489960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205740</xdr:colOff>
                    <xdr:row>20</xdr:row>
                    <xdr:rowOff>228600</xdr:rowOff>
                  </from>
                  <to>
                    <xdr:col>0</xdr:col>
                    <xdr:colOff>3444240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0</xdr:col>
                    <xdr:colOff>205740</xdr:colOff>
                    <xdr:row>22</xdr:row>
                    <xdr:rowOff>0</xdr:rowOff>
                  </from>
                  <to>
                    <xdr:col>0</xdr:col>
                    <xdr:colOff>3520440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0</xdr:col>
                    <xdr:colOff>205740</xdr:colOff>
                    <xdr:row>23</xdr:row>
                    <xdr:rowOff>0</xdr:rowOff>
                  </from>
                  <to>
                    <xdr:col>0</xdr:col>
                    <xdr:colOff>3566160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0</xdr:col>
                    <xdr:colOff>205740</xdr:colOff>
                    <xdr:row>24</xdr:row>
                    <xdr:rowOff>7620</xdr:rowOff>
                  </from>
                  <to>
                    <xdr:col>0</xdr:col>
                    <xdr:colOff>3413760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0</xdr:col>
                    <xdr:colOff>205740</xdr:colOff>
                    <xdr:row>26</xdr:row>
                    <xdr:rowOff>7620</xdr:rowOff>
                  </from>
                  <to>
                    <xdr:col>0</xdr:col>
                    <xdr:colOff>3413760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0</xdr:col>
                    <xdr:colOff>205740</xdr:colOff>
                    <xdr:row>27</xdr:row>
                    <xdr:rowOff>7620</xdr:rowOff>
                  </from>
                  <to>
                    <xdr:col>0</xdr:col>
                    <xdr:colOff>3459480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0</xdr:col>
                    <xdr:colOff>205740</xdr:colOff>
                    <xdr:row>29</xdr:row>
                    <xdr:rowOff>7620</xdr:rowOff>
                  </from>
                  <to>
                    <xdr:col>0</xdr:col>
                    <xdr:colOff>1607820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0</xdr:col>
                    <xdr:colOff>205740</xdr:colOff>
                    <xdr:row>29</xdr:row>
                    <xdr:rowOff>228600</xdr:rowOff>
                  </from>
                  <to>
                    <xdr:col>0</xdr:col>
                    <xdr:colOff>2324100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0</xdr:col>
                    <xdr:colOff>205740</xdr:colOff>
                    <xdr:row>31</xdr:row>
                    <xdr:rowOff>7620</xdr:rowOff>
                  </from>
                  <to>
                    <xdr:col>0</xdr:col>
                    <xdr:colOff>3489960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0</xdr:col>
                    <xdr:colOff>205740</xdr:colOff>
                    <xdr:row>32</xdr:row>
                    <xdr:rowOff>0</xdr:rowOff>
                  </from>
                  <to>
                    <xdr:col>0</xdr:col>
                    <xdr:colOff>2659380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0</xdr:col>
                    <xdr:colOff>205740</xdr:colOff>
                    <xdr:row>33</xdr:row>
                    <xdr:rowOff>0</xdr:rowOff>
                  </from>
                  <to>
                    <xdr:col>0</xdr:col>
                    <xdr:colOff>2743200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0</xdr:col>
                    <xdr:colOff>205740</xdr:colOff>
                    <xdr:row>34</xdr:row>
                    <xdr:rowOff>7620</xdr:rowOff>
                  </from>
                  <to>
                    <xdr:col>0</xdr:col>
                    <xdr:colOff>3284220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0</xdr:col>
                    <xdr:colOff>205740</xdr:colOff>
                    <xdr:row>35</xdr:row>
                    <xdr:rowOff>7620</xdr:rowOff>
                  </from>
                  <to>
                    <xdr:col>0</xdr:col>
                    <xdr:colOff>2529840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0</xdr:col>
                    <xdr:colOff>205740</xdr:colOff>
                    <xdr:row>38</xdr:row>
                    <xdr:rowOff>7620</xdr:rowOff>
                  </from>
                  <to>
                    <xdr:col>0</xdr:col>
                    <xdr:colOff>4853940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0</xdr:col>
                    <xdr:colOff>205740</xdr:colOff>
                    <xdr:row>41</xdr:row>
                    <xdr:rowOff>7620</xdr:rowOff>
                  </from>
                  <to>
                    <xdr:col>0</xdr:col>
                    <xdr:colOff>2423160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0</xdr:col>
                    <xdr:colOff>205740</xdr:colOff>
                    <xdr:row>42</xdr:row>
                    <xdr:rowOff>7620</xdr:rowOff>
                  </from>
                  <to>
                    <xdr:col>0</xdr:col>
                    <xdr:colOff>3223260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0</xdr:col>
                    <xdr:colOff>205740</xdr:colOff>
                    <xdr:row>43</xdr:row>
                    <xdr:rowOff>30480</xdr:rowOff>
                  </from>
                  <to>
                    <xdr:col>0</xdr:col>
                    <xdr:colOff>2743200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0</xdr:col>
                    <xdr:colOff>205740</xdr:colOff>
                    <xdr:row>44</xdr:row>
                    <xdr:rowOff>7620</xdr:rowOff>
                  </from>
                  <to>
                    <xdr:col>0</xdr:col>
                    <xdr:colOff>2933700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0</xdr:col>
                    <xdr:colOff>213360</xdr:colOff>
                    <xdr:row>47</xdr:row>
                    <xdr:rowOff>7620</xdr:rowOff>
                  </from>
                  <to>
                    <xdr:col>0</xdr:col>
                    <xdr:colOff>3329940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0</xdr:col>
                    <xdr:colOff>213360</xdr:colOff>
                    <xdr:row>48</xdr:row>
                    <xdr:rowOff>7620</xdr:rowOff>
                  </from>
                  <to>
                    <xdr:col>0</xdr:col>
                    <xdr:colOff>2369820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0</xdr:col>
                    <xdr:colOff>213360</xdr:colOff>
                    <xdr:row>49</xdr:row>
                    <xdr:rowOff>0</xdr:rowOff>
                  </from>
                  <to>
                    <xdr:col>0</xdr:col>
                    <xdr:colOff>2834640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0</xdr:col>
                    <xdr:colOff>213360</xdr:colOff>
                    <xdr:row>50</xdr:row>
                    <xdr:rowOff>0</xdr:rowOff>
                  </from>
                  <to>
                    <xdr:col>0</xdr:col>
                    <xdr:colOff>3070860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0</xdr:col>
                    <xdr:colOff>213360</xdr:colOff>
                    <xdr:row>52</xdr:row>
                    <xdr:rowOff>0</xdr:rowOff>
                  </from>
                  <to>
                    <xdr:col>0</xdr:col>
                    <xdr:colOff>2910840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0</xdr:col>
                    <xdr:colOff>213360</xdr:colOff>
                    <xdr:row>53</xdr:row>
                    <xdr:rowOff>0</xdr:rowOff>
                  </from>
                  <to>
                    <xdr:col>0</xdr:col>
                    <xdr:colOff>3223260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0</xdr:col>
                    <xdr:colOff>213360</xdr:colOff>
                    <xdr:row>54</xdr:row>
                    <xdr:rowOff>0</xdr:rowOff>
                  </from>
                  <to>
                    <xdr:col>0</xdr:col>
                    <xdr:colOff>3048000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0</xdr:col>
                    <xdr:colOff>213360</xdr:colOff>
                    <xdr:row>55</xdr:row>
                    <xdr:rowOff>0</xdr:rowOff>
                  </from>
                  <to>
                    <xdr:col>0</xdr:col>
                    <xdr:colOff>2979420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0</xdr:col>
                    <xdr:colOff>213360</xdr:colOff>
                    <xdr:row>56</xdr:row>
                    <xdr:rowOff>0</xdr:rowOff>
                  </from>
                  <to>
                    <xdr:col>0</xdr:col>
                    <xdr:colOff>2887980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0</xdr:col>
                    <xdr:colOff>213360</xdr:colOff>
                    <xdr:row>57</xdr:row>
                    <xdr:rowOff>0</xdr:rowOff>
                  </from>
                  <to>
                    <xdr:col>0</xdr:col>
                    <xdr:colOff>2438400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0</xdr:col>
                    <xdr:colOff>213360</xdr:colOff>
                    <xdr:row>58</xdr:row>
                    <xdr:rowOff>0</xdr:rowOff>
                  </from>
                  <to>
                    <xdr:col>0</xdr:col>
                    <xdr:colOff>3611880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0</xdr:col>
                    <xdr:colOff>213360</xdr:colOff>
                    <xdr:row>58</xdr:row>
                    <xdr:rowOff>228600</xdr:rowOff>
                  </from>
                  <to>
                    <xdr:col>0</xdr:col>
                    <xdr:colOff>3642360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0</xdr:col>
                    <xdr:colOff>213360</xdr:colOff>
                    <xdr:row>60</xdr:row>
                    <xdr:rowOff>0</xdr:rowOff>
                  </from>
                  <to>
                    <xdr:col>0</xdr:col>
                    <xdr:colOff>2910840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0</xdr:col>
                    <xdr:colOff>213360</xdr:colOff>
                    <xdr:row>63</xdr:row>
                    <xdr:rowOff>0</xdr:rowOff>
                  </from>
                  <to>
                    <xdr:col>0</xdr:col>
                    <xdr:colOff>3322320</xdr:colOff>
                    <xdr:row>63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0</xdr:col>
                    <xdr:colOff>213360</xdr:colOff>
                    <xdr:row>64</xdr:row>
                    <xdr:rowOff>0</xdr:rowOff>
                  </from>
                  <to>
                    <xdr:col>0</xdr:col>
                    <xdr:colOff>2956560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0</xdr:col>
                    <xdr:colOff>213360</xdr:colOff>
                    <xdr:row>65</xdr:row>
                    <xdr:rowOff>0</xdr:rowOff>
                  </from>
                  <to>
                    <xdr:col>0</xdr:col>
                    <xdr:colOff>2430780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Drop Down 38">
              <controlPr defaultSize="0" autoLine="0" autoPict="0">
                <anchor moveWithCells="1">
                  <from>
                    <xdr:col>0</xdr:col>
                    <xdr:colOff>3810000</xdr:colOff>
                    <xdr:row>65</xdr:row>
                    <xdr:rowOff>0</xdr:rowOff>
                  </from>
                  <to>
                    <xdr:col>0</xdr:col>
                    <xdr:colOff>4724400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0</xdr:col>
                    <xdr:colOff>205740</xdr:colOff>
                    <xdr:row>45</xdr:row>
                    <xdr:rowOff>0</xdr:rowOff>
                  </from>
                  <to>
                    <xdr:col>0</xdr:col>
                    <xdr:colOff>3040380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Drop Down 40">
              <controlPr defaultSize="0" autoLine="0" autoPict="0">
                <anchor moveWithCells="1">
                  <from>
                    <xdr:col>0</xdr:col>
                    <xdr:colOff>3733800</xdr:colOff>
                    <xdr:row>45</xdr:row>
                    <xdr:rowOff>7620</xdr:rowOff>
                  </from>
                  <to>
                    <xdr:col>0</xdr:col>
                    <xdr:colOff>4724400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0</xdr:col>
                    <xdr:colOff>205740</xdr:colOff>
                    <xdr:row>36</xdr:row>
                    <xdr:rowOff>0</xdr:rowOff>
                  </from>
                  <to>
                    <xdr:col>0</xdr:col>
                    <xdr:colOff>2034540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Drop Down 42">
              <controlPr defaultSize="0" autoLine="0" autoPict="0">
                <anchor moveWithCells="1">
                  <from>
                    <xdr:col>0</xdr:col>
                    <xdr:colOff>3840480</xdr:colOff>
                    <xdr:row>36</xdr:row>
                    <xdr:rowOff>7620</xdr:rowOff>
                  </from>
                  <to>
                    <xdr:col>0</xdr:col>
                    <xdr:colOff>4724400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0</xdr:col>
                    <xdr:colOff>205740</xdr:colOff>
                    <xdr:row>46</xdr:row>
                    <xdr:rowOff>0</xdr:rowOff>
                  </from>
                  <to>
                    <xdr:col>0</xdr:col>
                    <xdr:colOff>3497580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Drop Down 44">
              <controlPr defaultSize="0" autoLine="0" autoPict="0">
                <anchor moveWithCells="1">
                  <from>
                    <xdr:col>0</xdr:col>
                    <xdr:colOff>3718560</xdr:colOff>
                    <xdr:row>46</xdr:row>
                    <xdr:rowOff>7620</xdr:rowOff>
                  </from>
                  <to>
                    <xdr:col>0</xdr:col>
                    <xdr:colOff>4724400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0</xdr:col>
                    <xdr:colOff>213360</xdr:colOff>
                    <xdr:row>62</xdr:row>
                    <xdr:rowOff>0</xdr:rowOff>
                  </from>
                  <to>
                    <xdr:col>0</xdr:col>
                    <xdr:colOff>2712720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Drop Down 46">
              <controlPr defaultSize="0" autoLine="0" autoPict="0">
                <anchor moveWithCells="1">
                  <from>
                    <xdr:col>0</xdr:col>
                    <xdr:colOff>3802380</xdr:colOff>
                    <xdr:row>62</xdr:row>
                    <xdr:rowOff>7620</xdr:rowOff>
                  </from>
                  <to>
                    <xdr:col>0</xdr:col>
                    <xdr:colOff>4716780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Fill="0" autoLine="0" autoPict="0">
                <anchor moveWithCells="1">
                  <from>
                    <xdr:col>0</xdr:col>
                    <xdr:colOff>213360</xdr:colOff>
                    <xdr:row>67</xdr:row>
                    <xdr:rowOff>30480</xdr:rowOff>
                  </from>
                  <to>
                    <xdr:col>0</xdr:col>
                    <xdr:colOff>2080260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Fill="0" autoLine="0" autoPict="0">
                <anchor moveWithCells="1">
                  <from>
                    <xdr:col>0</xdr:col>
                    <xdr:colOff>205740</xdr:colOff>
                    <xdr:row>19</xdr:row>
                    <xdr:rowOff>228600</xdr:rowOff>
                  </from>
                  <to>
                    <xdr:col>0</xdr:col>
                    <xdr:colOff>3444240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Fill="0" autoLine="0" autoPict="0">
                <anchor moveWithCells="1">
                  <from>
                    <xdr:col>0</xdr:col>
                    <xdr:colOff>205740</xdr:colOff>
                    <xdr:row>25</xdr:row>
                    <xdr:rowOff>0</xdr:rowOff>
                  </from>
                  <to>
                    <xdr:col>0</xdr:col>
                    <xdr:colOff>3413760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Fill="0" autoLine="0" autoPict="0">
                <anchor moveWithCells="1">
                  <from>
                    <xdr:col>0</xdr:col>
                    <xdr:colOff>205740</xdr:colOff>
                    <xdr:row>28</xdr:row>
                    <xdr:rowOff>0</xdr:rowOff>
                  </from>
                  <to>
                    <xdr:col>0</xdr:col>
                    <xdr:colOff>4343400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Fill="0" autoLine="0" autoPict="0">
                <anchor moveWithCells="1">
                  <from>
                    <xdr:col>0</xdr:col>
                    <xdr:colOff>205740</xdr:colOff>
                    <xdr:row>37</xdr:row>
                    <xdr:rowOff>7620</xdr:rowOff>
                  </from>
                  <to>
                    <xdr:col>0</xdr:col>
                    <xdr:colOff>3604260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Fill="0" autoLine="0" autoPict="0">
                <anchor moveWithCells="1">
                  <from>
                    <xdr:col>0</xdr:col>
                    <xdr:colOff>205740</xdr:colOff>
                    <xdr:row>39</xdr:row>
                    <xdr:rowOff>0</xdr:rowOff>
                  </from>
                  <to>
                    <xdr:col>0</xdr:col>
                    <xdr:colOff>4899660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Fill="0" autoLine="0" autoPict="0">
                <anchor moveWithCells="1">
                  <from>
                    <xdr:col>0</xdr:col>
                    <xdr:colOff>205740</xdr:colOff>
                    <xdr:row>40</xdr:row>
                    <xdr:rowOff>0</xdr:rowOff>
                  </from>
                  <to>
                    <xdr:col>0</xdr:col>
                    <xdr:colOff>4884420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Fill="0" autoLine="0" autoPict="0">
                <anchor moveWithCells="1">
                  <from>
                    <xdr:col>0</xdr:col>
                    <xdr:colOff>213360</xdr:colOff>
                    <xdr:row>51</xdr:row>
                    <xdr:rowOff>7620</xdr:rowOff>
                  </from>
                  <to>
                    <xdr:col>0</xdr:col>
                    <xdr:colOff>3070860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Fill="0" autoLine="0" autoPict="0">
                <anchor moveWithCells="1">
                  <from>
                    <xdr:col>0</xdr:col>
                    <xdr:colOff>213360</xdr:colOff>
                    <xdr:row>61</xdr:row>
                    <xdr:rowOff>0</xdr:rowOff>
                  </from>
                  <to>
                    <xdr:col>0</xdr:col>
                    <xdr:colOff>2712720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Drop Down 58">
              <controlPr defaultSize="0" autoLine="0" autoPict="0">
                <anchor moveWithCells="1">
                  <from>
                    <xdr:col>0</xdr:col>
                    <xdr:colOff>3810000</xdr:colOff>
                    <xdr:row>61</xdr:row>
                    <xdr:rowOff>0</xdr:rowOff>
                  </from>
                  <to>
                    <xdr:col>0</xdr:col>
                    <xdr:colOff>4724400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Fill="0" autoLine="0" autoPict="0">
                <anchor moveWithCells="1">
                  <from>
                    <xdr:col>0</xdr:col>
                    <xdr:colOff>213360</xdr:colOff>
                    <xdr:row>66</xdr:row>
                    <xdr:rowOff>7620</xdr:rowOff>
                  </from>
                  <to>
                    <xdr:col>0</xdr:col>
                    <xdr:colOff>4899660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9" name="Drop Down 60">
              <controlPr defaultSize="0" autoLine="0" autoPict="0">
                <anchor moveWithCells="1">
                  <from>
                    <xdr:col>0</xdr:col>
                    <xdr:colOff>3810000</xdr:colOff>
                    <xdr:row>66</xdr:row>
                    <xdr:rowOff>0</xdr:rowOff>
                  </from>
                  <to>
                    <xdr:col>0</xdr:col>
                    <xdr:colOff>4724400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0" name="Check Box 63">
              <controlPr defaultSize="0" autoFill="0" autoLine="0" autoPict="0">
                <anchor moveWithCells="1">
                  <from>
                    <xdr:col>0</xdr:col>
                    <xdr:colOff>205740</xdr:colOff>
                    <xdr:row>17</xdr:row>
                    <xdr:rowOff>38100</xdr:rowOff>
                  </from>
                  <to>
                    <xdr:col>0</xdr:col>
                    <xdr:colOff>4823460</xdr:colOff>
                    <xdr:row>18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Autocross Points Calculator</vt:lpstr>
      <vt:lpstr>Time Trial Points Calculator</vt:lpstr>
      <vt:lpstr>CheckBoxHP</vt:lpstr>
    </vt:vector>
  </TitlesOfParts>
  <LinksUpToDate>false</LinksUpToDate>
  <SharedDoc>false</SharedDoc>
  <HyperlinkBase>www.alfamilano.com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AROC Autocross Class Calculator</dc:title>
  <dc:creator>Kevin Redden</dc:creator>
  <cp:lastModifiedBy>John Justus</cp:lastModifiedBy>
  <dcterms:created xsi:type="dcterms:W3CDTF">2007-07-01T17:45:33Z</dcterms:created>
  <dcterms:modified xsi:type="dcterms:W3CDTF">2019-06-27T02:45:38Z</dcterms:modified>
</cp:coreProperties>
</file>